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4.xml" ContentType="application/vnd.openxmlformats-officedocument.drawing+xml"/>
  <Override PartName="/xl/charts/chart2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3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3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3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3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7.xml" ContentType="application/vnd.openxmlformats-officedocument.drawing+xml"/>
  <Override PartName="/xl/charts/chart3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4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8.xml" ContentType="application/vnd.openxmlformats-officedocument.drawing+xml"/>
  <Override PartName="/xl/charts/chart4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4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4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4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9.xml" ContentType="application/vnd.openxmlformats-officedocument.drawing+xml"/>
  <Override PartName="/xl/charts/chart4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4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0.xml" ContentType="application/vnd.openxmlformats-officedocument.drawing+xml"/>
  <Override PartName="/xl/charts/chart4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5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5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5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1.xml" ContentType="application/vnd.openxmlformats-officedocument.drawing+xml"/>
  <Override PartName="/xl/charts/chart5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5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5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5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22.xml" ContentType="application/vnd.openxmlformats-officedocument.drawing+xml"/>
  <Override PartName="/xl/charts/chart5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5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6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6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6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6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24.xml" ContentType="application/vnd.openxmlformats-officedocument.drawing+xml"/>
  <Override PartName="/xl/charts/chart6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6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6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6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25.xml" ContentType="application/vnd.openxmlformats-officedocument.drawing+xml"/>
  <Override PartName="/xl/charts/chart6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7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7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7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26.xml" ContentType="application/vnd.openxmlformats-officedocument.drawing+xml"/>
  <Override PartName="/xl/charts/chart7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7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7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7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7.xml" ContentType="application/vnd.openxmlformats-officedocument.drawing+xml"/>
  <Override PartName="/xl/charts/chart7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7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80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28.xml" ContentType="application/vnd.openxmlformats-officedocument.drawing+xml"/>
  <Override PartName="/xl/charts/chart81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82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83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84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29.xml" ContentType="application/vnd.openxmlformats-officedocument.drawing+xml"/>
  <Override PartName="/xl/charts/chart85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86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87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88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30.xml" ContentType="application/vnd.openxmlformats-officedocument.drawing+xml"/>
  <Override PartName="/xl/charts/chart89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90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91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92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31.xml" ContentType="application/vnd.openxmlformats-officedocument.drawing+xml"/>
  <Override PartName="/xl/charts/chart93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94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95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96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32.xml" ContentType="application/vnd.openxmlformats-officedocument.drawing+xml"/>
  <Override PartName="/xl/charts/chart97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98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99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100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33.xml" ContentType="application/vnd.openxmlformats-officedocument.drawing+xml"/>
  <Override PartName="/xl/charts/chart101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102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103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104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34.xml" ContentType="application/vnd.openxmlformats-officedocument.drawing+xml"/>
  <Override PartName="/xl/charts/chart105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106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107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108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35.xml" ContentType="application/vnd.openxmlformats-officedocument.drawing+xml"/>
  <Override PartName="/xl/charts/chart109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10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11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12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36.xml" ContentType="application/vnd.openxmlformats-officedocument.drawing+xml"/>
  <Override PartName="/xl/charts/chart113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14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15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16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37.xml" ContentType="application/vnd.openxmlformats-officedocument.drawing+xml"/>
  <Override PartName="/xl/charts/chart117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18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19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20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38.xml" ContentType="application/vnd.openxmlformats-officedocument.drawing+xml"/>
  <Override PartName="/xl/charts/chart121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22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23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24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25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39.xml" ContentType="application/vnd.openxmlformats-officedocument.drawing+xml"/>
  <Override PartName="/xl/charts/chart126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27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28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29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30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40.xml" ContentType="application/vnd.openxmlformats-officedocument.drawing+xml"/>
  <Override PartName="/xl/charts/chart131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32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33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34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35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41.xml" ContentType="application/vnd.openxmlformats-officedocument.drawing+xml"/>
  <Override PartName="/xl/charts/chart136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37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38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39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40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drawings/drawing42.xml" ContentType="application/vnd.openxmlformats-officedocument.drawing+xml"/>
  <Override PartName="/xl/charts/chart141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42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43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44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45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43.xml" ContentType="application/vnd.openxmlformats-officedocument.drawing+xml"/>
  <Override PartName="/xl/charts/chart146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47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48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49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50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44.xml" ContentType="application/vnd.openxmlformats-officedocument.drawing+xml"/>
  <Override PartName="/xl/charts/chart151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52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53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54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55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45.xml" ContentType="application/vnd.openxmlformats-officedocument.drawing+xml"/>
  <Override PartName="/xl/charts/chart156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57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58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59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60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46.xml" ContentType="application/vnd.openxmlformats-officedocument.drawing+xml"/>
  <Override PartName="/xl/charts/chart161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62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63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64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65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47.xml" ContentType="application/vnd.openxmlformats-officedocument.drawing+xml"/>
  <Override PartName="/xl/charts/chart166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67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68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69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70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drawings/drawing48.xml" ContentType="application/vnd.openxmlformats-officedocument.drawing+xml"/>
  <Override PartName="/xl/charts/chart171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72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73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74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75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49.xml" ContentType="application/vnd.openxmlformats-officedocument.drawing+xml"/>
  <Override PartName="/xl/charts/chart176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77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78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79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80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50.xml" ContentType="application/vnd.openxmlformats-officedocument.drawing+xml"/>
  <Override PartName="/xl/charts/chart181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82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83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84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85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51.xml" ContentType="application/vnd.openxmlformats-officedocument.drawing+xml"/>
  <Override PartName="/xl/charts/chart186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87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88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89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90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52.xml" ContentType="application/vnd.openxmlformats-officedocument.drawing+xml"/>
  <Override PartName="/xl/charts/chart191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92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93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94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95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drawings/drawing53.xml" ContentType="application/vnd.openxmlformats-officedocument.drawing+xml"/>
  <Override PartName="/xl/charts/chart196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97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98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99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200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drawings/drawing54.xml" ContentType="application/vnd.openxmlformats-officedocument.drawing+xml"/>
  <Override PartName="/xl/charts/chart201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202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203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204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205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drawings/drawing55.xml" ContentType="application/vnd.openxmlformats-officedocument.drawing+xml"/>
  <Override PartName="/xl/charts/chart206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207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208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209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210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drawings/drawing56.xml" ContentType="application/vnd.openxmlformats-officedocument.drawing+xml"/>
  <Override PartName="/xl/charts/chart211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212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213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214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215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drawings/drawing57.xml" ContentType="application/vnd.openxmlformats-officedocument.drawing+xml"/>
  <Override PartName="/xl/charts/chart216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17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18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19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20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Shared drives\S   Drive\Elizabeth G\2024 Dashboards\"/>
    </mc:Choice>
  </mc:AlternateContent>
  <xr:revisionPtr revIDLastSave="0" documentId="8_{D97EAEE2-F967-43B7-A14A-FD2A9AA6DBF5}" xr6:coauthVersionLast="36" xr6:coauthVersionMax="36" xr10:uidLastSave="{00000000-0000-0000-0000-000000000000}"/>
  <bookViews>
    <workbookView xWindow="0" yWindow="0" windowWidth="15360" windowHeight="5590" tabRatio="936" firstSheet="39" activeTab="58" xr2:uid="{00000000-000D-0000-FFFF-FFFF00000000}"/>
  </bookViews>
  <sheets>
    <sheet name="April 19" sheetId="13" r:id="rId1"/>
    <sheet name="June" sheetId="2" r:id="rId2"/>
    <sheet name="July" sheetId="1" r:id="rId3"/>
    <sheet name="August" sheetId="6" r:id="rId4"/>
    <sheet name="September" sheetId="4" r:id="rId5"/>
    <sheet name="October" sheetId="5" r:id="rId6"/>
    <sheet name="November" sheetId="7" r:id="rId7"/>
    <sheet name="December" sheetId="8" r:id="rId8"/>
    <sheet name="January" sheetId="9" r:id="rId9"/>
    <sheet name="February" sheetId="10" r:id="rId10"/>
    <sheet name="March" sheetId="11" r:id="rId11"/>
    <sheet name="April" sheetId="12" r:id="rId12"/>
    <sheet name="May" sheetId="14" r:id="rId13"/>
    <sheet name="June 20" sheetId="15" r:id="rId14"/>
    <sheet name="July 20" sheetId="17" r:id="rId15"/>
    <sheet name="Aug 20" sheetId="18" r:id="rId16"/>
    <sheet name="Sept 20" sheetId="19" r:id="rId17"/>
    <sheet name="Oct 20" sheetId="20" r:id="rId18"/>
    <sheet name="Nov 20" sheetId="21" r:id="rId19"/>
    <sheet name="Dec 20" sheetId="22" r:id="rId20"/>
    <sheet name="Jan 21" sheetId="23" r:id="rId21"/>
    <sheet name="Feb 21" sheetId="24" r:id="rId22"/>
    <sheet name="March 21" sheetId="25" r:id="rId23"/>
    <sheet name="April 21" sheetId="26" r:id="rId24"/>
    <sheet name="May 21" sheetId="27" r:id="rId25"/>
    <sheet name="June 21" sheetId="28" r:id="rId26"/>
    <sheet name="July 21" sheetId="29" r:id="rId27"/>
    <sheet name="Aug 21" sheetId="30" r:id="rId28"/>
    <sheet name="Sept 21" sheetId="31" r:id="rId29"/>
    <sheet name="Oct 21" sheetId="32" r:id="rId30"/>
    <sheet name="Nov 21" sheetId="33" r:id="rId31"/>
    <sheet name="Dec 21" sheetId="34" r:id="rId32"/>
    <sheet name="Jan 22" sheetId="35" r:id="rId33"/>
    <sheet name="Feb 22" sheetId="36" r:id="rId34"/>
    <sheet name="Mar 22" sheetId="37" r:id="rId35"/>
    <sheet name="April 22" sheetId="38" r:id="rId36"/>
    <sheet name="May 22" sheetId="39" r:id="rId37"/>
    <sheet name="June 22" sheetId="40" r:id="rId38"/>
    <sheet name="July 22" sheetId="41" r:id="rId39"/>
    <sheet name="Aug 22" sheetId="42" r:id="rId40"/>
    <sheet name="Sept 22" sheetId="43" r:id="rId41"/>
    <sheet name="Oct 22" sheetId="44" r:id="rId42"/>
    <sheet name="Nov 22" sheetId="45" r:id="rId43"/>
    <sheet name="Dec 22" sheetId="46" r:id="rId44"/>
    <sheet name="Jan 23" sheetId="48" r:id="rId45"/>
    <sheet name="Feb 23" sheetId="49" r:id="rId46"/>
    <sheet name="Mar 23" sheetId="50" r:id="rId47"/>
    <sheet name="April 23" sheetId="51" r:id="rId48"/>
    <sheet name="May 23" sheetId="53" r:id="rId49"/>
    <sheet name="Sept 23" sheetId="57" r:id="rId50"/>
    <sheet name="June 23" sheetId="54" r:id="rId51"/>
    <sheet name="July 23" sheetId="55" r:id="rId52"/>
    <sheet name="Aug 23" sheetId="56" r:id="rId53"/>
    <sheet name="Oct 23" sheetId="58" r:id="rId54"/>
    <sheet name="Nov 23" sheetId="59" r:id="rId55"/>
    <sheet name="Dec 23" sheetId="60" r:id="rId56"/>
    <sheet name="Jan 24" sheetId="61" r:id="rId57"/>
    <sheet name="Feb 24" sheetId="64" r:id="rId58"/>
    <sheet name="Mar 24" sheetId="65" r:id="rId59"/>
  </sheets>
  <definedNames>
    <definedName name="August">August!$A$1:$L$59</definedName>
    <definedName name="_xlnm.Print_Area" localSheetId="47">'April 23'!$A$1:$K$132</definedName>
    <definedName name="_xlnm.Print_Area" localSheetId="52">'Aug 23'!$A$1:$K$132</definedName>
    <definedName name="_xlnm.Print_Area" localSheetId="55">'Dec 23'!$A$1:$K$132</definedName>
    <definedName name="_xlnm.Print_Area" localSheetId="56">'Jan 24'!$A$1:$K$145</definedName>
    <definedName name="_xlnm.Print_Area" localSheetId="51">'July 23'!$A$1:$K$132</definedName>
    <definedName name="_xlnm.Print_Area" localSheetId="50">'June 23'!$A$1:$K$132</definedName>
    <definedName name="_xlnm.Print_Area" localSheetId="46">'Mar 23'!$A$1:$K$132</definedName>
    <definedName name="_xlnm.Print_Area" localSheetId="48">'May 23'!$A$1:$K$132</definedName>
    <definedName name="_xlnm.Print_Area" localSheetId="54">'Nov 23'!$A$1:$K$132</definedName>
    <definedName name="_xlnm.Print_Area" localSheetId="53">'Oct 23'!$A$1:$K$132</definedName>
    <definedName name="_xlnm.Print_Area" localSheetId="49">'Sept 23'!$A$1:$K$132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2" i="65" l="1"/>
  <c r="D52" i="65"/>
  <c r="E50" i="65"/>
  <c r="D50" i="65"/>
  <c r="C50" i="65"/>
  <c r="C52" i="65" s="1"/>
  <c r="B50" i="65"/>
  <c r="B52" i="65" s="1"/>
  <c r="B167" i="65"/>
  <c r="B139" i="65"/>
  <c r="B138" i="65"/>
  <c r="J130" i="65"/>
  <c r="G130" i="65"/>
  <c r="D130" i="65"/>
  <c r="B130" i="65"/>
  <c r="B148" i="65" s="1"/>
  <c r="L116" i="65"/>
  <c r="B146" i="65" s="1"/>
  <c r="G106" i="65"/>
  <c r="B106" i="65"/>
  <c r="G147" i="65" s="1"/>
  <c r="F106" i="65"/>
  <c r="E106" i="65"/>
  <c r="D106" i="65"/>
  <c r="C106" i="65"/>
  <c r="O64" i="65"/>
  <c r="N64" i="65"/>
  <c r="M64" i="65"/>
  <c r="L64" i="65"/>
  <c r="K64" i="65"/>
  <c r="I64" i="65"/>
  <c r="H64" i="65"/>
  <c r="G64" i="65"/>
  <c r="F64" i="65"/>
  <c r="E64" i="65"/>
  <c r="D64" i="65"/>
  <c r="C64" i="65"/>
  <c r="J59" i="65"/>
  <c r="P59" i="65" s="1"/>
  <c r="C49" i="65"/>
  <c r="E49" i="65" s="1"/>
  <c r="E48" i="65"/>
  <c r="D48" i="65"/>
  <c r="C46" i="65"/>
  <c r="D46" i="65" s="1"/>
  <c r="E51" i="65"/>
  <c r="D51" i="65"/>
  <c r="D44" i="65"/>
  <c r="E44" i="65"/>
  <c r="C43" i="65"/>
  <c r="D43" i="65" s="1"/>
  <c r="B30" i="65"/>
  <c r="D23" i="65"/>
  <c r="D19" i="65"/>
  <c r="B137" i="65"/>
  <c r="B25" i="65"/>
  <c r="B12" i="65"/>
  <c r="B145" i="65" s="1"/>
  <c r="D20" i="65" l="1"/>
  <c r="D24" i="65"/>
  <c r="B31" i="65"/>
  <c r="E43" i="65"/>
  <c r="E46" i="65"/>
  <c r="D49" i="65"/>
  <c r="J60" i="65"/>
  <c r="P60" i="65" s="1"/>
  <c r="B140" i="65"/>
  <c r="C47" i="65"/>
  <c r="J63" i="65"/>
  <c r="P63" i="65" s="1"/>
  <c r="B141" i="65"/>
  <c r="J58" i="65"/>
  <c r="P58" i="65" s="1"/>
  <c r="D21" i="65"/>
  <c r="B32" i="65"/>
  <c r="C42" i="65"/>
  <c r="C45" i="65"/>
  <c r="J61" i="65"/>
  <c r="P61" i="65" s="1"/>
  <c r="B135" i="65"/>
  <c r="D18" i="65"/>
  <c r="D22" i="65"/>
  <c r="B33" i="65"/>
  <c r="B136" i="65"/>
  <c r="J62" i="65"/>
  <c r="P62" i="65" s="1"/>
  <c r="E47" i="65" l="1"/>
  <c r="D47" i="65"/>
  <c r="E45" i="65"/>
  <c r="D45" i="65"/>
  <c r="B29" i="65"/>
  <c r="C25" i="65"/>
  <c r="D17" i="65"/>
  <c r="B134" i="65"/>
  <c r="C41" i="65"/>
  <c r="E42" i="65"/>
  <c r="D42" i="65"/>
  <c r="J57" i="65"/>
  <c r="P57" i="65" s="1"/>
  <c r="B64" i="65"/>
  <c r="J64" i="65" s="1"/>
  <c r="P64" i="65" s="1"/>
  <c r="G146" i="65" l="1"/>
  <c r="H133" i="65" s="1"/>
  <c r="D25" i="65"/>
  <c r="G145" i="65" s="1"/>
  <c r="B149" i="65"/>
  <c r="B34" i="65"/>
  <c r="E41" i="65"/>
  <c r="D41" i="65"/>
  <c r="C30" i="65" l="1"/>
  <c r="C31" i="65"/>
  <c r="C32" i="65"/>
  <c r="C33" i="65"/>
  <c r="C29" i="65"/>
  <c r="C34" i="65" l="1"/>
  <c r="G63" i="64" l="1"/>
  <c r="G57" i="64"/>
  <c r="M57" i="64" s="1"/>
  <c r="G58" i="64"/>
  <c r="M58" i="64" s="1"/>
  <c r="G59" i="64"/>
  <c r="G60" i="64"/>
  <c r="M60" i="64" s="1"/>
  <c r="G61" i="64"/>
  <c r="M61" i="64" s="1"/>
  <c r="G62" i="64"/>
  <c r="M62" i="64" s="1"/>
  <c r="G56" i="64"/>
  <c r="M56" i="64" s="1"/>
  <c r="M59" i="64"/>
  <c r="B166" i="64"/>
  <c r="G146" i="64"/>
  <c r="B138" i="64"/>
  <c r="B137" i="64"/>
  <c r="G129" i="64"/>
  <c r="J129" i="64"/>
  <c r="D129" i="64"/>
  <c r="B129" i="64"/>
  <c r="B147" i="64" s="1"/>
  <c r="L115" i="64"/>
  <c r="B145" i="64" s="1"/>
  <c r="B105" i="64"/>
  <c r="H102" i="64"/>
  <c r="F63" i="64"/>
  <c r="C63" i="64"/>
  <c r="L63" i="64"/>
  <c r="K63" i="64"/>
  <c r="J63" i="64"/>
  <c r="I63" i="64"/>
  <c r="H63" i="64"/>
  <c r="E63" i="64"/>
  <c r="D63" i="64"/>
  <c r="B63" i="64"/>
  <c r="B51" i="64"/>
  <c r="E49" i="64"/>
  <c r="D49" i="64"/>
  <c r="D46" i="64"/>
  <c r="E45" i="64"/>
  <c r="D45" i="64"/>
  <c r="E44" i="64"/>
  <c r="D43" i="64"/>
  <c r="B30" i="64"/>
  <c r="D23" i="64"/>
  <c r="D19" i="64"/>
  <c r="B136" i="64"/>
  <c r="B25" i="64"/>
  <c r="B12" i="64"/>
  <c r="B144" i="64" s="1"/>
  <c r="D20" i="64" l="1"/>
  <c r="D24" i="64"/>
  <c r="B31" i="64"/>
  <c r="E43" i="64"/>
  <c r="E46" i="64"/>
  <c r="B139" i="64"/>
  <c r="B140" i="64"/>
  <c r="D21" i="64"/>
  <c r="B32" i="64"/>
  <c r="D44" i="64"/>
  <c r="B134" i="64"/>
  <c r="D18" i="64"/>
  <c r="D22" i="64"/>
  <c r="B33" i="64"/>
  <c r="B135" i="64"/>
  <c r="G128" i="55"/>
  <c r="D48" i="64" l="1"/>
  <c r="E48" i="64"/>
  <c r="E47" i="64"/>
  <c r="D47" i="64"/>
  <c r="M63" i="64"/>
  <c r="E50" i="64"/>
  <c r="D50" i="64"/>
  <c r="E42" i="64"/>
  <c r="D42" i="64"/>
  <c r="B29" i="64"/>
  <c r="B133" i="64"/>
  <c r="C25" i="64"/>
  <c r="D17" i="64"/>
  <c r="B148" i="60"/>
  <c r="G145" i="64" l="1"/>
  <c r="H132" i="64" s="1"/>
  <c r="D25" i="64"/>
  <c r="G144" i="64" s="1"/>
  <c r="B148" i="64"/>
  <c r="B34" i="64"/>
  <c r="C51" i="64"/>
  <c r="D41" i="64"/>
  <c r="E41" i="64"/>
  <c r="D61" i="60"/>
  <c r="C61" i="60"/>
  <c r="B61" i="60"/>
  <c r="C48" i="60"/>
  <c r="C47" i="60"/>
  <c r="C46" i="60"/>
  <c r="C45" i="60"/>
  <c r="C44" i="60"/>
  <c r="C43" i="60"/>
  <c r="C42" i="60"/>
  <c r="C41" i="60"/>
  <c r="C30" i="64" l="1"/>
  <c r="C33" i="64"/>
  <c r="C31" i="64"/>
  <c r="C32" i="64"/>
  <c r="C29" i="64"/>
  <c r="C34" i="64" s="1"/>
  <c r="D51" i="64"/>
  <c r="E51" i="64"/>
  <c r="B49" i="60"/>
  <c r="J125" i="60"/>
  <c r="G125" i="60"/>
  <c r="D125" i="60"/>
  <c r="B125" i="60"/>
  <c r="B130" i="60" s="1"/>
  <c r="K111" i="60"/>
  <c r="B128" i="60" s="1"/>
  <c r="B100" i="60"/>
  <c r="G131" i="60" s="1"/>
  <c r="H97" i="60"/>
  <c r="I61" i="60"/>
  <c r="H61" i="60"/>
  <c r="G61" i="60"/>
  <c r="F61" i="60"/>
  <c r="E61" i="60"/>
  <c r="J60" i="60"/>
  <c r="J59" i="60"/>
  <c r="J58" i="60"/>
  <c r="J57" i="60"/>
  <c r="J56" i="60"/>
  <c r="J55" i="60"/>
  <c r="J54" i="60"/>
  <c r="C49" i="60"/>
  <c r="E48" i="60"/>
  <c r="D48" i="60"/>
  <c r="E47" i="60"/>
  <c r="D47" i="60"/>
  <c r="E46" i="60"/>
  <c r="D46" i="60"/>
  <c r="E45" i="60"/>
  <c r="D45" i="60"/>
  <c r="E44" i="60"/>
  <c r="D44" i="60"/>
  <c r="E43" i="60"/>
  <c r="D43" i="60"/>
  <c r="E42" i="60"/>
  <c r="D42" i="60"/>
  <c r="E41" i="60"/>
  <c r="D41" i="60"/>
  <c r="B33" i="60"/>
  <c r="B32" i="60"/>
  <c r="B31" i="60"/>
  <c r="B30" i="60"/>
  <c r="B29" i="60"/>
  <c r="C25" i="60"/>
  <c r="B131" i="60" s="1"/>
  <c r="B25" i="60"/>
  <c r="D24" i="60"/>
  <c r="D23" i="60"/>
  <c r="D22" i="60"/>
  <c r="D21" i="60"/>
  <c r="D20" i="60"/>
  <c r="D19" i="60"/>
  <c r="D18" i="60"/>
  <c r="D17" i="60"/>
  <c r="B12" i="60"/>
  <c r="B127" i="60" s="1"/>
  <c r="B148" i="59"/>
  <c r="E49" i="60" l="1"/>
  <c r="D49" i="60"/>
  <c r="J61" i="60"/>
  <c r="D25" i="60"/>
  <c r="G127" i="60" s="1"/>
  <c r="G128" i="60"/>
  <c r="B34" i="60"/>
  <c r="C30" i="60" s="1"/>
  <c r="B12" i="59"/>
  <c r="C33" i="60" l="1"/>
  <c r="C29" i="60"/>
  <c r="C32" i="60"/>
  <c r="C31" i="60"/>
  <c r="J125" i="59"/>
  <c r="G125" i="59"/>
  <c r="D125" i="59"/>
  <c r="B125" i="59"/>
  <c r="B130" i="59" s="1"/>
  <c r="K111" i="59"/>
  <c r="B128" i="59" s="1"/>
  <c r="B100" i="59"/>
  <c r="G131" i="59" s="1"/>
  <c r="H97" i="59"/>
  <c r="I61" i="59"/>
  <c r="H61" i="59"/>
  <c r="G61" i="59"/>
  <c r="F61" i="59"/>
  <c r="E61" i="59"/>
  <c r="D61" i="59"/>
  <c r="C61" i="59"/>
  <c r="B61" i="59"/>
  <c r="J60" i="59"/>
  <c r="J59" i="59"/>
  <c r="J58" i="59"/>
  <c r="J57" i="59"/>
  <c r="J56" i="59"/>
  <c r="J55" i="59"/>
  <c r="J54" i="59"/>
  <c r="E48" i="59"/>
  <c r="D47" i="59"/>
  <c r="E46" i="59"/>
  <c r="D46" i="59"/>
  <c r="E45" i="59"/>
  <c r="E44" i="59"/>
  <c r="D44" i="59"/>
  <c r="E43" i="59"/>
  <c r="D43" i="59"/>
  <c r="D42" i="59"/>
  <c r="E41" i="59"/>
  <c r="D41" i="59"/>
  <c r="C49" i="59"/>
  <c r="B33" i="59"/>
  <c r="B32" i="59"/>
  <c r="B31" i="59"/>
  <c r="B30" i="59"/>
  <c r="B29" i="59"/>
  <c r="C25" i="59"/>
  <c r="B131" i="59" s="1"/>
  <c r="B25" i="59"/>
  <c r="D24" i="59"/>
  <c r="D23" i="59"/>
  <c r="D22" i="59"/>
  <c r="D21" i="59"/>
  <c r="D20" i="59"/>
  <c r="D19" i="59"/>
  <c r="D18" i="59"/>
  <c r="D17" i="59"/>
  <c r="B127" i="59"/>
  <c r="J125" i="58"/>
  <c r="G125" i="58"/>
  <c r="D125" i="58"/>
  <c r="B125" i="58"/>
  <c r="B130" i="58" s="1"/>
  <c r="K111" i="58"/>
  <c r="B128" i="58" s="1"/>
  <c r="B100" i="58"/>
  <c r="G131" i="58" s="1"/>
  <c r="H97" i="58"/>
  <c r="I61" i="58"/>
  <c r="H61" i="58"/>
  <c r="G61" i="58"/>
  <c r="F61" i="58"/>
  <c r="E61" i="58"/>
  <c r="D61" i="58"/>
  <c r="C61" i="58"/>
  <c r="B61" i="58"/>
  <c r="J60" i="58"/>
  <c r="J59" i="58"/>
  <c r="J58" i="58"/>
  <c r="J57" i="58"/>
  <c r="J56" i="58"/>
  <c r="J55" i="58"/>
  <c r="J54" i="58"/>
  <c r="B49" i="58"/>
  <c r="C48" i="58"/>
  <c r="D48" i="58" s="1"/>
  <c r="C47" i="58"/>
  <c r="E47" i="58" s="1"/>
  <c r="C46" i="58"/>
  <c r="D46" i="58" s="1"/>
  <c r="C45" i="58"/>
  <c r="E45" i="58" s="1"/>
  <c r="E44" i="58"/>
  <c r="C44" i="58"/>
  <c r="D44" i="58" s="1"/>
  <c r="C43" i="58"/>
  <c r="E43" i="58" s="1"/>
  <c r="C42" i="58"/>
  <c r="E42" i="58" s="1"/>
  <c r="C41" i="58"/>
  <c r="E41" i="58" s="1"/>
  <c r="B33" i="58"/>
  <c r="B32" i="58"/>
  <c r="B31" i="58"/>
  <c r="B30" i="58"/>
  <c r="B29" i="58"/>
  <c r="C25" i="58"/>
  <c r="B131" i="58" s="1"/>
  <c r="B25" i="58"/>
  <c r="D24" i="58"/>
  <c r="D23" i="58"/>
  <c r="D22" i="58"/>
  <c r="D21" i="58"/>
  <c r="D20" i="58"/>
  <c r="D19" i="58"/>
  <c r="D18" i="58"/>
  <c r="D17" i="58"/>
  <c r="B12" i="58"/>
  <c r="B127" i="58" s="1"/>
  <c r="J125" i="57"/>
  <c r="G125" i="57"/>
  <c r="D125" i="57"/>
  <c r="B125" i="57"/>
  <c r="B130" i="57" s="1"/>
  <c r="K111" i="57"/>
  <c r="B128" i="57" s="1"/>
  <c r="B100" i="57"/>
  <c r="G131" i="57" s="1"/>
  <c r="H97" i="57"/>
  <c r="I61" i="57"/>
  <c r="H61" i="57"/>
  <c r="G61" i="57"/>
  <c r="F61" i="57"/>
  <c r="E61" i="57"/>
  <c r="D61" i="57"/>
  <c r="C61" i="57"/>
  <c r="B61" i="57"/>
  <c r="J60" i="57"/>
  <c r="J59" i="57"/>
  <c r="J58" i="57"/>
  <c r="J57" i="57"/>
  <c r="J56" i="57"/>
  <c r="J55" i="57"/>
  <c r="J54" i="57"/>
  <c r="E48" i="57"/>
  <c r="C48" i="57"/>
  <c r="D48" i="57"/>
  <c r="C47" i="57"/>
  <c r="E47" i="57" s="1"/>
  <c r="C46" i="57"/>
  <c r="E46" i="57" s="1"/>
  <c r="C45" i="57"/>
  <c r="C44" i="57"/>
  <c r="E44" i="57"/>
  <c r="C43" i="57"/>
  <c r="E43" i="57" s="1"/>
  <c r="C42" i="57"/>
  <c r="C41" i="57"/>
  <c r="B33" i="57"/>
  <c r="B32" i="57"/>
  <c r="B31" i="57"/>
  <c r="B30" i="57"/>
  <c r="B29" i="57"/>
  <c r="C25" i="57"/>
  <c r="G128" i="57" s="1"/>
  <c r="B25" i="57"/>
  <c r="D24" i="57"/>
  <c r="D23" i="57"/>
  <c r="D22" i="57"/>
  <c r="D21" i="57"/>
  <c r="D20" i="57"/>
  <c r="D19" i="57"/>
  <c r="D18" i="57"/>
  <c r="D17" i="57"/>
  <c r="B12" i="57"/>
  <c r="B127" i="57" s="1"/>
  <c r="C34" i="60" l="1"/>
  <c r="J61" i="59"/>
  <c r="B34" i="59"/>
  <c r="C31" i="59" s="1"/>
  <c r="E49" i="59"/>
  <c r="D49" i="59"/>
  <c r="E47" i="59"/>
  <c r="E42" i="59"/>
  <c r="D45" i="59"/>
  <c r="D48" i="59"/>
  <c r="G128" i="59"/>
  <c r="D25" i="59"/>
  <c r="G127" i="59" s="1"/>
  <c r="J61" i="58"/>
  <c r="D47" i="58"/>
  <c r="D25" i="58"/>
  <c r="G127" i="58" s="1"/>
  <c r="B34" i="58"/>
  <c r="C32" i="58" s="1"/>
  <c r="G128" i="58"/>
  <c r="D45" i="58"/>
  <c r="D43" i="58"/>
  <c r="E48" i="58"/>
  <c r="D41" i="58"/>
  <c r="E46" i="58"/>
  <c r="C49" i="58"/>
  <c r="D42" i="58"/>
  <c r="J61" i="57"/>
  <c r="D47" i="57"/>
  <c r="D46" i="57"/>
  <c r="C49" i="57"/>
  <c r="B49" i="57"/>
  <c r="E42" i="57"/>
  <c r="E45" i="57"/>
  <c r="D44" i="57"/>
  <c r="E41" i="57"/>
  <c r="D41" i="57"/>
  <c r="D42" i="57"/>
  <c r="D43" i="57"/>
  <c r="D45" i="57"/>
  <c r="D25" i="57"/>
  <c r="G127" i="57" s="1"/>
  <c r="B131" i="57"/>
  <c r="B34" i="57"/>
  <c r="C33" i="57" s="1"/>
  <c r="H97" i="56"/>
  <c r="C32" i="59" l="1"/>
  <c r="C29" i="59"/>
  <c r="C33" i="59"/>
  <c r="C30" i="59"/>
  <c r="C30" i="58"/>
  <c r="C29" i="58"/>
  <c r="C33" i="58"/>
  <c r="C31" i="58"/>
  <c r="E49" i="58"/>
  <c r="D49" i="58"/>
  <c r="E49" i="57"/>
  <c r="D49" i="57"/>
  <c r="C31" i="57"/>
  <c r="C30" i="57"/>
  <c r="C29" i="57"/>
  <c r="C32" i="57"/>
  <c r="J125" i="56"/>
  <c r="G125" i="56"/>
  <c r="D125" i="56"/>
  <c r="B125" i="56"/>
  <c r="B130" i="56" s="1"/>
  <c r="K111" i="56"/>
  <c r="B128" i="56" s="1"/>
  <c r="B100" i="56"/>
  <c r="G131" i="56" s="1"/>
  <c r="I61" i="56"/>
  <c r="H61" i="56"/>
  <c r="G61" i="56"/>
  <c r="F61" i="56"/>
  <c r="E61" i="56"/>
  <c r="D61" i="56"/>
  <c r="C61" i="56"/>
  <c r="B61" i="56"/>
  <c r="J60" i="56"/>
  <c r="J59" i="56"/>
  <c r="J58" i="56"/>
  <c r="J57" i="56"/>
  <c r="J56" i="56"/>
  <c r="J55" i="56"/>
  <c r="J54" i="56"/>
  <c r="C48" i="56"/>
  <c r="C47" i="56"/>
  <c r="E47" i="56"/>
  <c r="C46" i="56"/>
  <c r="C45" i="56"/>
  <c r="D45" i="56" s="1"/>
  <c r="C44" i="56"/>
  <c r="C43" i="56"/>
  <c r="C42" i="56"/>
  <c r="C41" i="56"/>
  <c r="B33" i="56"/>
  <c r="B32" i="56"/>
  <c r="B31" i="56"/>
  <c r="B30" i="56"/>
  <c r="B29" i="56"/>
  <c r="C25" i="56"/>
  <c r="B131" i="56" s="1"/>
  <c r="B25" i="56"/>
  <c r="D24" i="56"/>
  <c r="D23" i="56"/>
  <c r="D22" i="56"/>
  <c r="D21" i="56"/>
  <c r="D20" i="56"/>
  <c r="D19" i="56"/>
  <c r="D18" i="56"/>
  <c r="D17" i="56"/>
  <c r="B12" i="56"/>
  <c r="B127" i="56" s="1"/>
  <c r="C34" i="59" l="1"/>
  <c r="C34" i="58"/>
  <c r="D43" i="56"/>
  <c r="D47" i="56"/>
  <c r="E48" i="56"/>
  <c r="E42" i="56"/>
  <c r="E46" i="56"/>
  <c r="C34" i="57"/>
  <c r="D44" i="56"/>
  <c r="J61" i="56"/>
  <c r="E43" i="56"/>
  <c r="E44" i="56"/>
  <c r="E45" i="56"/>
  <c r="B34" i="56"/>
  <c r="C29" i="56" s="1"/>
  <c r="D48" i="56"/>
  <c r="D46" i="56"/>
  <c r="D42" i="56"/>
  <c r="B49" i="56"/>
  <c r="D41" i="56"/>
  <c r="E41" i="56"/>
  <c r="C49" i="56"/>
  <c r="G128" i="56"/>
  <c r="D25" i="56"/>
  <c r="G127" i="56" s="1"/>
  <c r="C25" i="55"/>
  <c r="C33" i="56" l="1"/>
  <c r="C30" i="56"/>
  <c r="C32" i="56"/>
  <c r="C31" i="56"/>
  <c r="E49" i="56"/>
  <c r="D49" i="56"/>
  <c r="J125" i="55"/>
  <c r="G125" i="55"/>
  <c r="D125" i="55"/>
  <c r="B125" i="55"/>
  <c r="B130" i="55" s="1"/>
  <c r="K111" i="55"/>
  <c r="B128" i="55" s="1"/>
  <c r="B100" i="55"/>
  <c r="G131" i="55" s="1"/>
  <c r="I61" i="55"/>
  <c r="H61" i="55"/>
  <c r="G61" i="55"/>
  <c r="F61" i="55"/>
  <c r="E61" i="55"/>
  <c r="D61" i="55"/>
  <c r="C61" i="55"/>
  <c r="B61" i="55"/>
  <c r="J60" i="55"/>
  <c r="J59" i="55"/>
  <c r="J58" i="55"/>
  <c r="J57" i="55"/>
  <c r="J56" i="55"/>
  <c r="J55" i="55"/>
  <c r="J54" i="55"/>
  <c r="C48" i="55"/>
  <c r="C47" i="55"/>
  <c r="C46" i="55"/>
  <c r="D46" i="55" s="1"/>
  <c r="C45" i="55"/>
  <c r="E45" i="55" s="1"/>
  <c r="C44" i="55"/>
  <c r="C43" i="55"/>
  <c r="C42" i="55"/>
  <c r="C41" i="55"/>
  <c r="B33" i="55"/>
  <c r="B32" i="55"/>
  <c r="B31" i="55"/>
  <c r="B30" i="55"/>
  <c r="B29" i="55"/>
  <c r="B131" i="55"/>
  <c r="B25" i="55"/>
  <c r="D24" i="55"/>
  <c r="D23" i="55"/>
  <c r="D22" i="55"/>
  <c r="D21" i="55"/>
  <c r="D20" i="55"/>
  <c r="D19" i="55"/>
  <c r="D18" i="55"/>
  <c r="D17" i="55"/>
  <c r="B12" i="55"/>
  <c r="B127" i="55" s="1"/>
  <c r="B25" i="54"/>
  <c r="B49" i="55" l="1"/>
  <c r="D47" i="55"/>
  <c r="D48" i="55"/>
  <c r="C34" i="56"/>
  <c r="E42" i="55"/>
  <c r="E43" i="55"/>
  <c r="D44" i="55"/>
  <c r="E47" i="55"/>
  <c r="E44" i="55"/>
  <c r="D43" i="55"/>
  <c r="B34" i="55"/>
  <c r="C29" i="55" s="1"/>
  <c r="J61" i="55"/>
  <c r="E41" i="55"/>
  <c r="E48" i="55"/>
  <c r="D25" i="55"/>
  <c r="G127" i="55" s="1"/>
  <c r="D41" i="55"/>
  <c r="E46" i="55"/>
  <c r="C49" i="55"/>
  <c r="D42" i="55"/>
  <c r="D45" i="55"/>
  <c r="J125" i="54"/>
  <c r="G125" i="54"/>
  <c r="D125" i="54"/>
  <c r="B125" i="54"/>
  <c r="B130" i="54" s="1"/>
  <c r="K111" i="54"/>
  <c r="B128" i="54" s="1"/>
  <c r="B100" i="54"/>
  <c r="G131" i="54" s="1"/>
  <c r="I61" i="54"/>
  <c r="H61" i="54"/>
  <c r="G61" i="54"/>
  <c r="F61" i="54"/>
  <c r="E61" i="54"/>
  <c r="D61" i="54"/>
  <c r="C61" i="54"/>
  <c r="B61" i="54"/>
  <c r="J60" i="54"/>
  <c r="J59" i="54"/>
  <c r="J58" i="54"/>
  <c r="J57" i="54"/>
  <c r="J56" i="54"/>
  <c r="J55" i="54"/>
  <c r="J54" i="54"/>
  <c r="B49" i="54"/>
  <c r="C48" i="54"/>
  <c r="E48" i="54" s="1"/>
  <c r="E47" i="54"/>
  <c r="C47" i="54"/>
  <c r="D47" i="54" s="1"/>
  <c r="C46" i="54"/>
  <c r="E46" i="54" s="1"/>
  <c r="C45" i="54"/>
  <c r="E45" i="54" s="1"/>
  <c r="C44" i="54"/>
  <c r="E44" i="54" s="1"/>
  <c r="C43" i="54"/>
  <c r="D43" i="54" s="1"/>
  <c r="C42" i="54"/>
  <c r="E42" i="54" s="1"/>
  <c r="C41" i="54"/>
  <c r="B33" i="54"/>
  <c r="B32" i="54"/>
  <c r="B31" i="54"/>
  <c r="B30" i="54"/>
  <c r="B29" i="54"/>
  <c r="C25" i="54"/>
  <c r="B131" i="54" s="1"/>
  <c r="D24" i="54"/>
  <c r="D23" i="54"/>
  <c r="D22" i="54"/>
  <c r="D21" i="54"/>
  <c r="D20" i="54"/>
  <c r="D19" i="54"/>
  <c r="D17" i="54"/>
  <c r="B12" i="54"/>
  <c r="B127" i="54" s="1"/>
  <c r="A111" i="53"/>
  <c r="E111" i="53"/>
  <c r="B111" i="53"/>
  <c r="F111" i="53"/>
  <c r="G111" i="53"/>
  <c r="H111" i="53"/>
  <c r="D111" i="53"/>
  <c r="I111" i="53"/>
  <c r="C111" i="53"/>
  <c r="J111" i="53"/>
  <c r="C30" i="55" l="1"/>
  <c r="C33" i="55"/>
  <c r="C32" i="55"/>
  <c r="C31" i="55"/>
  <c r="E49" i="55"/>
  <c r="D49" i="55"/>
  <c r="J61" i="54"/>
  <c r="E43" i="54"/>
  <c r="D46" i="54"/>
  <c r="D42" i="54"/>
  <c r="C49" i="54"/>
  <c r="E49" i="54" s="1"/>
  <c r="B34" i="54"/>
  <c r="C30" i="54" s="1"/>
  <c r="D41" i="54"/>
  <c r="D18" i="54"/>
  <c r="E41" i="54"/>
  <c r="D44" i="54"/>
  <c r="D25" i="54"/>
  <c r="G127" i="54" s="1"/>
  <c r="D45" i="54"/>
  <c r="D48" i="54"/>
  <c r="G128" i="54"/>
  <c r="B18" i="53"/>
  <c r="C34" i="55" l="1"/>
  <c r="C29" i="54"/>
  <c r="C33" i="54"/>
  <c r="D49" i="54"/>
  <c r="C32" i="54"/>
  <c r="C31" i="54"/>
  <c r="J125" i="53"/>
  <c r="G125" i="53"/>
  <c r="D125" i="53"/>
  <c r="B125" i="53"/>
  <c r="B130" i="53" s="1"/>
  <c r="K111" i="53"/>
  <c r="B128" i="53" s="1"/>
  <c r="B100" i="53"/>
  <c r="G131" i="53" s="1"/>
  <c r="I61" i="53"/>
  <c r="H61" i="53"/>
  <c r="G61" i="53"/>
  <c r="F61" i="53"/>
  <c r="E61" i="53"/>
  <c r="D61" i="53"/>
  <c r="C61" i="53"/>
  <c r="B61" i="53"/>
  <c r="J60" i="53"/>
  <c r="J59" i="53"/>
  <c r="J58" i="53"/>
  <c r="J57" i="53"/>
  <c r="J56" i="53"/>
  <c r="J55" i="53"/>
  <c r="J54" i="53"/>
  <c r="B49" i="53"/>
  <c r="C48" i="53"/>
  <c r="E48" i="53" s="1"/>
  <c r="C47" i="53"/>
  <c r="E47" i="53" s="1"/>
  <c r="C46" i="53"/>
  <c r="D46" i="53" s="1"/>
  <c r="C45" i="53"/>
  <c r="E45" i="53" s="1"/>
  <c r="C44" i="53"/>
  <c r="E44" i="53" s="1"/>
  <c r="C43" i="53"/>
  <c r="E43" i="53" s="1"/>
  <c r="C42" i="53"/>
  <c r="D42" i="53" s="1"/>
  <c r="C41" i="53"/>
  <c r="E41" i="53" s="1"/>
  <c r="B33" i="53"/>
  <c r="B32" i="53"/>
  <c r="B31" i="53"/>
  <c r="B30" i="53"/>
  <c r="B29" i="53"/>
  <c r="C25" i="53"/>
  <c r="B131" i="53" s="1"/>
  <c r="B25" i="53"/>
  <c r="D24" i="53"/>
  <c r="D23" i="53"/>
  <c r="D22" i="53"/>
  <c r="D21" i="53"/>
  <c r="D20" i="53"/>
  <c r="D19" i="53"/>
  <c r="D18" i="53"/>
  <c r="D17" i="53"/>
  <c r="B12" i="53"/>
  <c r="B127" i="53" s="1"/>
  <c r="C34" i="54" l="1"/>
  <c r="D45" i="53"/>
  <c r="E42" i="53"/>
  <c r="J61" i="53"/>
  <c r="B34" i="53"/>
  <c r="C32" i="53" s="1"/>
  <c r="E46" i="53"/>
  <c r="G128" i="53"/>
  <c r="D41" i="53"/>
  <c r="C49" i="53"/>
  <c r="D44" i="53"/>
  <c r="D48" i="53"/>
  <c r="D25" i="53"/>
  <c r="G127" i="53" s="1"/>
  <c r="D43" i="53"/>
  <c r="D47" i="53"/>
  <c r="J125" i="51"/>
  <c r="G125" i="51"/>
  <c r="D125" i="51"/>
  <c r="B125" i="51"/>
  <c r="B130" i="51" s="1"/>
  <c r="K111" i="51"/>
  <c r="B128" i="51" s="1"/>
  <c r="B100" i="51"/>
  <c r="G131" i="51" s="1"/>
  <c r="I61" i="51"/>
  <c r="H61" i="51"/>
  <c r="G61" i="51"/>
  <c r="F61" i="51"/>
  <c r="E61" i="51"/>
  <c r="D61" i="51"/>
  <c r="C61" i="51"/>
  <c r="B61" i="51"/>
  <c r="J60" i="51"/>
  <c r="J59" i="51"/>
  <c r="J58" i="51"/>
  <c r="J57" i="51"/>
  <c r="J56" i="51"/>
  <c r="J55" i="51"/>
  <c r="J54" i="51"/>
  <c r="B49" i="51"/>
  <c r="C48" i="51"/>
  <c r="E48" i="51" s="1"/>
  <c r="C47" i="51"/>
  <c r="D47" i="51" s="1"/>
  <c r="C46" i="51"/>
  <c r="D46" i="51" s="1"/>
  <c r="C45" i="51"/>
  <c r="E45" i="51" s="1"/>
  <c r="C44" i="51"/>
  <c r="E44" i="51" s="1"/>
  <c r="C43" i="51"/>
  <c r="E43" i="51" s="1"/>
  <c r="C42" i="51"/>
  <c r="E42" i="51" s="1"/>
  <c r="C41" i="51"/>
  <c r="E41" i="51" s="1"/>
  <c r="B33" i="51"/>
  <c r="B32" i="51"/>
  <c r="B31" i="51"/>
  <c r="B30" i="51"/>
  <c r="B29" i="51"/>
  <c r="C25" i="51"/>
  <c r="B25" i="51"/>
  <c r="D24" i="51"/>
  <c r="D23" i="51"/>
  <c r="D22" i="51"/>
  <c r="D21" i="51"/>
  <c r="D20" i="51"/>
  <c r="D19" i="51"/>
  <c r="D18" i="51"/>
  <c r="D17" i="51"/>
  <c r="B12" i="51"/>
  <c r="B127" i="51" s="1"/>
  <c r="D61" i="50"/>
  <c r="D18" i="50"/>
  <c r="D19" i="50"/>
  <c r="D20" i="50"/>
  <c r="D21" i="50"/>
  <c r="D22" i="50"/>
  <c r="D23" i="50"/>
  <c r="D24" i="50"/>
  <c r="D17" i="50"/>
  <c r="C29" i="53" l="1"/>
  <c r="C33" i="53"/>
  <c r="C31" i="53"/>
  <c r="C30" i="53"/>
  <c r="E49" i="53"/>
  <c r="D49" i="53"/>
  <c r="E46" i="51"/>
  <c r="D41" i="51"/>
  <c r="J61" i="51"/>
  <c r="B34" i="51"/>
  <c r="C30" i="51" s="1"/>
  <c r="D43" i="51"/>
  <c r="D45" i="51"/>
  <c r="G128" i="51"/>
  <c r="D42" i="51"/>
  <c r="E47" i="51"/>
  <c r="D48" i="51"/>
  <c r="B131" i="51"/>
  <c r="C49" i="51"/>
  <c r="D44" i="51"/>
  <c r="D25" i="51"/>
  <c r="G127" i="51" s="1"/>
  <c r="B25" i="50"/>
  <c r="C34" i="53" l="1"/>
  <c r="C31" i="51"/>
  <c r="C29" i="51"/>
  <c r="C33" i="51"/>
  <c r="C32" i="51"/>
  <c r="E49" i="51"/>
  <c r="D49" i="51"/>
  <c r="J125" i="50"/>
  <c r="G125" i="50"/>
  <c r="D125" i="50"/>
  <c r="B125" i="50"/>
  <c r="B130" i="50" s="1"/>
  <c r="K111" i="50"/>
  <c r="B128" i="50" s="1"/>
  <c r="B100" i="50"/>
  <c r="G131" i="50" s="1"/>
  <c r="I61" i="50"/>
  <c r="H61" i="50"/>
  <c r="G61" i="50"/>
  <c r="F61" i="50"/>
  <c r="E61" i="50"/>
  <c r="C61" i="50"/>
  <c r="B61" i="50"/>
  <c r="J60" i="50"/>
  <c r="J59" i="50"/>
  <c r="J58" i="50"/>
  <c r="J57" i="50"/>
  <c r="J56" i="50"/>
  <c r="J55" i="50"/>
  <c r="J54" i="50"/>
  <c r="C48" i="50"/>
  <c r="C47" i="50"/>
  <c r="E47" i="50" s="1"/>
  <c r="C46" i="50"/>
  <c r="C45" i="50"/>
  <c r="C44" i="50"/>
  <c r="C43" i="50"/>
  <c r="E43" i="50" s="1"/>
  <c r="C42" i="50"/>
  <c r="C41" i="50"/>
  <c r="B33" i="50"/>
  <c r="B32" i="50"/>
  <c r="B31" i="50"/>
  <c r="B30" i="50"/>
  <c r="B29" i="50"/>
  <c r="C25" i="50"/>
  <c r="B131" i="50" s="1"/>
  <c r="B12" i="50"/>
  <c r="B127" i="50" s="1"/>
  <c r="C34" i="51" l="1"/>
  <c r="E44" i="50"/>
  <c r="E48" i="50"/>
  <c r="J61" i="50"/>
  <c r="G128" i="50"/>
  <c r="D41" i="50"/>
  <c r="E42" i="50"/>
  <c r="D45" i="50"/>
  <c r="E46" i="50"/>
  <c r="E41" i="50"/>
  <c r="E45" i="50"/>
  <c r="D42" i="50"/>
  <c r="D46" i="50"/>
  <c r="B49" i="50"/>
  <c r="C49" i="50"/>
  <c r="B34" i="50"/>
  <c r="D44" i="50"/>
  <c r="D48" i="50"/>
  <c r="D25" i="50"/>
  <c r="G127" i="50" s="1"/>
  <c r="D43" i="50"/>
  <c r="D47" i="50"/>
  <c r="D19" i="49"/>
  <c r="D18" i="49"/>
  <c r="D20" i="49"/>
  <c r="D21" i="49"/>
  <c r="D22" i="49"/>
  <c r="D23" i="49"/>
  <c r="D24" i="49"/>
  <c r="D17" i="49"/>
  <c r="C33" i="50" l="1"/>
  <c r="C31" i="50"/>
  <c r="C29" i="50"/>
  <c r="E49" i="50"/>
  <c r="D49" i="50"/>
  <c r="C32" i="50"/>
  <c r="C30" i="50"/>
  <c r="B49" i="49"/>
  <c r="B25" i="49"/>
  <c r="J126" i="49"/>
  <c r="G126" i="49"/>
  <c r="D126" i="49"/>
  <c r="B126" i="49"/>
  <c r="K112" i="49"/>
  <c r="B129" i="49" s="1"/>
  <c r="B100" i="49"/>
  <c r="G132" i="49" s="1"/>
  <c r="I61" i="49"/>
  <c r="H61" i="49"/>
  <c r="G61" i="49"/>
  <c r="F61" i="49"/>
  <c r="E61" i="49"/>
  <c r="D61" i="49"/>
  <c r="C61" i="49"/>
  <c r="B61" i="49"/>
  <c r="J60" i="49"/>
  <c r="J59" i="49"/>
  <c r="J58" i="49"/>
  <c r="J57" i="49"/>
  <c r="J56" i="49"/>
  <c r="J55" i="49"/>
  <c r="J54" i="49"/>
  <c r="C48" i="49"/>
  <c r="D48" i="49" s="1"/>
  <c r="C47" i="49"/>
  <c r="E47" i="49" s="1"/>
  <c r="C46" i="49"/>
  <c r="D46" i="49" s="1"/>
  <c r="C45" i="49"/>
  <c r="D45" i="49" s="1"/>
  <c r="C44" i="49"/>
  <c r="C43" i="49"/>
  <c r="C42" i="49"/>
  <c r="C41" i="49"/>
  <c r="B33" i="49"/>
  <c r="B32" i="49"/>
  <c r="B31" i="49"/>
  <c r="B30" i="49"/>
  <c r="B29" i="49"/>
  <c r="C25" i="49"/>
  <c r="B12" i="49"/>
  <c r="B128" i="49" s="1"/>
  <c r="C34" i="50" l="1"/>
  <c r="E45" i="49"/>
  <c r="E46" i="49"/>
  <c r="E44" i="49"/>
  <c r="B131" i="49"/>
  <c r="J61" i="49"/>
  <c r="E41" i="49"/>
  <c r="E43" i="49"/>
  <c r="D42" i="49"/>
  <c r="D41" i="49"/>
  <c r="E42" i="49"/>
  <c r="B34" i="49"/>
  <c r="C30" i="49" s="1"/>
  <c r="D25" i="49"/>
  <c r="G128" i="49" s="1"/>
  <c r="D43" i="49"/>
  <c r="E48" i="49"/>
  <c r="C49" i="49"/>
  <c r="G129" i="49"/>
  <c r="D44" i="49"/>
  <c r="B132" i="49"/>
  <c r="D47" i="49"/>
  <c r="D126" i="48"/>
  <c r="B126" i="48"/>
  <c r="J126" i="48"/>
  <c r="G126" i="48"/>
  <c r="C31" i="49" l="1"/>
  <c r="C29" i="49"/>
  <c r="C33" i="49"/>
  <c r="C32" i="49"/>
  <c r="E49" i="49"/>
  <c r="D49" i="49"/>
  <c r="AQ126" i="48"/>
  <c r="AN126" i="48"/>
  <c r="AK126" i="48"/>
  <c r="AI126" i="48"/>
  <c r="AF126" i="48"/>
  <c r="AC126" i="48"/>
  <c r="Z126" i="48"/>
  <c r="X126" i="48"/>
  <c r="U126" i="48"/>
  <c r="R126" i="48"/>
  <c r="O126" i="48"/>
  <c r="M126" i="48"/>
  <c r="J60" i="48"/>
  <c r="J59" i="48"/>
  <c r="J58" i="48"/>
  <c r="J57" i="48"/>
  <c r="J56" i="48"/>
  <c r="J55" i="48"/>
  <c r="J54" i="48"/>
  <c r="B131" i="48" l="1"/>
  <c r="C34" i="49"/>
  <c r="J61" i="48"/>
  <c r="J112" i="48"/>
  <c r="B129" i="48" s="1"/>
  <c r="B100" i="48"/>
  <c r="G132" i="48" s="1"/>
  <c r="I61" i="48"/>
  <c r="H61" i="48"/>
  <c r="G61" i="48"/>
  <c r="F61" i="48"/>
  <c r="E61" i="48"/>
  <c r="D61" i="48"/>
  <c r="C61" i="48"/>
  <c r="B61" i="48"/>
  <c r="B49" i="48"/>
  <c r="C48" i="48"/>
  <c r="E48" i="48" s="1"/>
  <c r="C47" i="48"/>
  <c r="D47" i="48" s="1"/>
  <c r="C46" i="48"/>
  <c r="E46" i="48" s="1"/>
  <c r="C45" i="48"/>
  <c r="E45" i="48" s="1"/>
  <c r="C44" i="48"/>
  <c r="D44" i="48" s="1"/>
  <c r="C43" i="48"/>
  <c r="E43" i="48" s="1"/>
  <c r="C42" i="48"/>
  <c r="D42" i="48" s="1"/>
  <c r="C41" i="48"/>
  <c r="E41" i="48" s="1"/>
  <c r="B33" i="48"/>
  <c r="B32" i="48"/>
  <c r="B31" i="48"/>
  <c r="B30" i="48"/>
  <c r="B29" i="48"/>
  <c r="C25" i="48"/>
  <c r="B132" i="48" s="1"/>
  <c r="B25" i="48"/>
  <c r="D24" i="48"/>
  <c r="D23" i="48"/>
  <c r="D22" i="48"/>
  <c r="D21" i="48"/>
  <c r="D20" i="48"/>
  <c r="D19" i="48"/>
  <c r="D18" i="48"/>
  <c r="D17" i="48"/>
  <c r="B12" i="48"/>
  <c r="B128" i="48" s="1"/>
  <c r="E47" i="48" l="1"/>
  <c r="D25" i="48"/>
  <c r="G128" i="48" s="1"/>
  <c r="D41" i="48"/>
  <c r="B34" i="48"/>
  <c r="C32" i="48" s="1"/>
  <c r="D43" i="48"/>
  <c r="D48" i="48"/>
  <c r="E44" i="48"/>
  <c r="E42" i="48"/>
  <c r="D45" i="48"/>
  <c r="D46" i="48"/>
  <c r="C49" i="48"/>
  <c r="G129" i="48"/>
  <c r="H63" i="46"/>
  <c r="B51" i="46"/>
  <c r="J141" i="46"/>
  <c r="G141" i="46"/>
  <c r="D141" i="46"/>
  <c r="B141" i="46"/>
  <c r="B146" i="46" s="1"/>
  <c r="H126" i="46"/>
  <c r="E126" i="46"/>
  <c r="B126" i="46"/>
  <c r="J114" i="46"/>
  <c r="B144" i="46" s="1"/>
  <c r="B102" i="46"/>
  <c r="G147" i="46" s="1"/>
  <c r="J63" i="46"/>
  <c r="I63" i="46"/>
  <c r="G63" i="46"/>
  <c r="F63" i="46"/>
  <c r="E63" i="46"/>
  <c r="D63" i="46"/>
  <c r="C63" i="46"/>
  <c r="B63" i="46"/>
  <c r="K62" i="46"/>
  <c r="K61" i="46"/>
  <c r="K60" i="46"/>
  <c r="K59" i="46"/>
  <c r="K58" i="46"/>
  <c r="K57" i="46"/>
  <c r="K56" i="46"/>
  <c r="C50" i="46"/>
  <c r="C49" i="46"/>
  <c r="D49" i="46" s="1"/>
  <c r="C48" i="46"/>
  <c r="E48" i="46" s="1"/>
  <c r="C47" i="46"/>
  <c r="E47" i="46" s="1"/>
  <c r="C46" i="46"/>
  <c r="E46" i="46" s="1"/>
  <c r="C45" i="46"/>
  <c r="C44" i="46"/>
  <c r="E44" i="46" s="1"/>
  <c r="C43" i="46"/>
  <c r="B35" i="46"/>
  <c r="B34" i="46"/>
  <c r="B33" i="46"/>
  <c r="B32" i="46"/>
  <c r="B31" i="46"/>
  <c r="C27" i="46"/>
  <c r="B27" i="46"/>
  <c r="D26" i="46"/>
  <c r="D25" i="46"/>
  <c r="D24" i="46"/>
  <c r="D23" i="46"/>
  <c r="D22" i="46"/>
  <c r="D21" i="46"/>
  <c r="D20" i="46"/>
  <c r="D19" i="46"/>
  <c r="D18" i="46"/>
  <c r="B13" i="46"/>
  <c r="B143" i="46" s="1"/>
  <c r="J141" i="45"/>
  <c r="G141" i="45"/>
  <c r="D141" i="45"/>
  <c r="B141" i="45"/>
  <c r="B146" i="45" s="1"/>
  <c r="H126" i="45"/>
  <c r="E126" i="45"/>
  <c r="B126" i="45"/>
  <c r="J114" i="45"/>
  <c r="B144" i="45" s="1"/>
  <c r="B102" i="45"/>
  <c r="G147" i="45" s="1"/>
  <c r="I63" i="45"/>
  <c r="H63" i="45"/>
  <c r="G63" i="45"/>
  <c r="F63" i="45"/>
  <c r="E63" i="45"/>
  <c r="D63" i="45"/>
  <c r="C63" i="45"/>
  <c r="B63" i="45"/>
  <c r="J62" i="45"/>
  <c r="J61" i="45"/>
  <c r="J60" i="45"/>
  <c r="J59" i="45"/>
  <c r="J58" i="45"/>
  <c r="J57" i="45"/>
  <c r="J56" i="45"/>
  <c r="B51" i="45"/>
  <c r="C50" i="45"/>
  <c r="E50" i="45" s="1"/>
  <c r="C49" i="45"/>
  <c r="D49" i="45" s="1"/>
  <c r="C48" i="45"/>
  <c r="D48" i="45" s="1"/>
  <c r="C47" i="45"/>
  <c r="D47" i="45" s="1"/>
  <c r="C46" i="45"/>
  <c r="C45" i="45"/>
  <c r="E45" i="45" s="1"/>
  <c r="C44" i="45"/>
  <c r="E44" i="45" s="1"/>
  <c r="C43" i="45"/>
  <c r="E43" i="45" s="1"/>
  <c r="B35" i="45"/>
  <c r="B34" i="45"/>
  <c r="B33" i="45"/>
  <c r="B32" i="45"/>
  <c r="B31" i="45"/>
  <c r="C27" i="45"/>
  <c r="B147" i="45" s="1"/>
  <c r="B27" i="45"/>
  <c r="D26" i="45"/>
  <c r="D25" i="45"/>
  <c r="D24" i="45"/>
  <c r="D23" i="45"/>
  <c r="D22" i="45"/>
  <c r="D21" i="45"/>
  <c r="D20" i="45"/>
  <c r="D19" i="45"/>
  <c r="D18" i="45"/>
  <c r="B13" i="45"/>
  <c r="B143" i="45" s="1"/>
  <c r="B102" i="44"/>
  <c r="G147" i="44" s="1"/>
  <c r="C33" i="48" l="1"/>
  <c r="C31" i="48"/>
  <c r="C29" i="48"/>
  <c r="C30" i="48"/>
  <c r="D49" i="48"/>
  <c r="E49" i="48"/>
  <c r="D50" i="46"/>
  <c r="D45" i="46"/>
  <c r="E43" i="46"/>
  <c r="E50" i="46"/>
  <c r="D47" i="46"/>
  <c r="G144" i="46"/>
  <c r="D27" i="46"/>
  <c r="G143" i="46" s="1"/>
  <c r="K63" i="46"/>
  <c r="E45" i="46"/>
  <c r="D48" i="46"/>
  <c r="C51" i="46"/>
  <c r="D46" i="46"/>
  <c r="B147" i="46"/>
  <c r="D44" i="46"/>
  <c r="E49" i="46"/>
  <c r="B36" i="46"/>
  <c r="D43" i="46"/>
  <c r="J63" i="45"/>
  <c r="E48" i="45"/>
  <c r="D45" i="45"/>
  <c r="B36" i="45"/>
  <c r="C31" i="45" s="1"/>
  <c r="C51" i="45"/>
  <c r="E51" i="45" s="1"/>
  <c r="D43" i="45"/>
  <c r="D46" i="45"/>
  <c r="E46" i="45"/>
  <c r="D44" i="45"/>
  <c r="E49" i="45"/>
  <c r="E47" i="45"/>
  <c r="D50" i="45"/>
  <c r="D27" i="45"/>
  <c r="G143" i="45" s="1"/>
  <c r="G144" i="45"/>
  <c r="B51" i="44"/>
  <c r="J141" i="44"/>
  <c r="G141" i="44"/>
  <c r="D141" i="44"/>
  <c r="B141" i="44"/>
  <c r="B146" i="44" s="1"/>
  <c r="H126" i="44"/>
  <c r="E126" i="44"/>
  <c r="B126" i="44"/>
  <c r="J114" i="44"/>
  <c r="B144" i="44" s="1"/>
  <c r="I63" i="44"/>
  <c r="H63" i="44"/>
  <c r="G63" i="44"/>
  <c r="F63" i="44"/>
  <c r="E63" i="44"/>
  <c r="D63" i="44"/>
  <c r="C63" i="44"/>
  <c r="B63" i="44"/>
  <c r="J62" i="44"/>
  <c r="J61" i="44"/>
  <c r="J60" i="44"/>
  <c r="J59" i="44"/>
  <c r="J58" i="44"/>
  <c r="J57" i="44"/>
  <c r="J56" i="44"/>
  <c r="C50" i="44"/>
  <c r="E50" i="44" s="1"/>
  <c r="C49" i="44"/>
  <c r="D49" i="44" s="1"/>
  <c r="C48" i="44"/>
  <c r="C47" i="44"/>
  <c r="D47" i="44" s="1"/>
  <c r="C46" i="44"/>
  <c r="D46" i="44" s="1"/>
  <c r="C45" i="44"/>
  <c r="E45" i="44" s="1"/>
  <c r="C44" i="44"/>
  <c r="C43" i="44"/>
  <c r="B35" i="44"/>
  <c r="B34" i="44"/>
  <c r="B33" i="44"/>
  <c r="B32" i="44"/>
  <c r="B31" i="44"/>
  <c r="C27" i="44"/>
  <c r="B147" i="44" s="1"/>
  <c r="B27" i="44"/>
  <c r="D26" i="44"/>
  <c r="D25" i="44"/>
  <c r="D24" i="44"/>
  <c r="D23" i="44"/>
  <c r="D22" i="44"/>
  <c r="D21" i="44"/>
  <c r="D20" i="44"/>
  <c r="D19" i="44"/>
  <c r="D18" i="44"/>
  <c r="B13" i="44"/>
  <c r="B143" i="44" s="1"/>
  <c r="C50" i="43"/>
  <c r="D50" i="43" s="1"/>
  <c r="C49" i="43"/>
  <c r="E49" i="43" s="1"/>
  <c r="C48" i="43"/>
  <c r="C47" i="43"/>
  <c r="D47" i="43" s="1"/>
  <c r="C46" i="43"/>
  <c r="E46" i="43" s="1"/>
  <c r="C45" i="43"/>
  <c r="E45" i="43" s="1"/>
  <c r="C44" i="43"/>
  <c r="C43" i="43"/>
  <c r="D43" i="43" s="1"/>
  <c r="J130" i="43"/>
  <c r="G130" i="43"/>
  <c r="D130" i="43"/>
  <c r="B130" i="43"/>
  <c r="B135" i="43" s="1"/>
  <c r="H115" i="43"/>
  <c r="E115" i="43"/>
  <c r="B115" i="43"/>
  <c r="J103" i="43"/>
  <c r="B133" i="43" s="1"/>
  <c r="I63" i="43"/>
  <c r="H63" i="43"/>
  <c r="G63" i="43"/>
  <c r="F63" i="43"/>
  <c r="E63" i="43"/>
  <c r="D63" i="43"/>
  <c r="C63" i="43"/>
  <c r="B63" i="43"/>
  <c r="J62" i="43"/>
  <c r="J61" i="43"/>
  <c r="J60" i="43"/>
  <c r="J59" i="43"/>
  <c r="J58" i="43"/>
  <c r="J57" i="43"/>
  <c r="J56" i="43"/>
  <c r="B51" i="43"/>
  <c r="E48" i="43"/>
  <c r="D48" i="43"/>
  <c r="E47" i="43"/>
  <c r="D44" i="43"/>
  <c r="E43" i="43"/>
  <c r="B35" i="43"/>
  <c r="B34" i="43"/>
  <c r="B33" i="43"/>
  <c r="B32" i="43"/>
  <c r="B31" i="43"/>
  <c r="C27" i="43"/>
  <c r="B136" i="43" s="1"/>
  <c r="B27" i="43"/>
  <c r="D26" i="43"/>
  <c r="D25" i="43"/>
  <c r="D24" i="43"/>
  <c r="D23" i="43"/>
  <c r="D22" i="43"/>
  <c r="D21" i="43"/>
  <c r="D20" i="43"/>
  <c r="D19" i="43"/>
  <c r="D18" i="43"/>
  <c r="B13" i="43"/>
  <c r="B132" i="43" s="1"/>
  <c r="B35" i="42"/>
  <c r="B34" i="42"/>
  <c r="B33" i="42"/>
  <c r="B32" i="42"/>
  <c r="B31" i="42"/>
  <c r="E115" i="42"/>
  <c r="B115" i="42"/>
  <c r="J130" i="42"/>
  <c r="G130" i="42"/>
  <c r="D130" i="42"/>
  <c r="B130" i="42"/>
  <c r="B135" i="42" s="1"/>
  <c r="H115" i="42"/>
  <c r="J103" i="42"/>
  <c r="B133" i="42" s="1"/>
  <c r="I63" i="42"/>
  <c r="H63" i="42"/>
  <c r="G63" i="42"/>
  <c r="F63" i="42"/>
  <c r="E63" i="42"/>
  <c r="D63" i="42"/>
  <c r="C63" i="42"/>
  <c r="B63" i="42"/>
  <c r="J62" i="42"/>
  <c r="J61" i="42"/>
  <c r="J60" i="42"/>
  <c r="J59" i="42"/>
  <c r="J58" i="42"/>
  <c r="J57" i="42"/>
  <c r="J56" i="42"/>
  <c r="C51" i="42"/>
  <c r="B51" i="42"/>
  <c r="E50" i="42"/>
  <c r="D50" i="42"/>
  <c r="E49" i="42"/>
  <c r="D49" i="42"/>
  <c r="E48" i="42"/>
  <c r="D48" i="42"/>
  <c r="E47" i="42"/>
  <c r="D47" i="42"/>
  <c r="E46" i="42"/>
  <c r="D46" i="42"/>
  <c r="E45" i="42"/>
  <c r="D45" i="42"/>
  <c r="E44" i="42"/>
  <c r="D44" i="42"/>
  <c r="E43" i="42"/>
  <c r="D43" i="42"/>
  <c r="C27" i="42"/>
  <c r="B136" i="42" s="1"/>
  <c r="B27" i="42"/>
  <c r="D26" i="42"/>
  <c r="D25" i="42"/>
  <c r="D24" i="42"/>
  <c r="D23" i="42"/>
  <c r="D22" i="42"/>
  <c r="D21" i="42"/>
  <c r="D20" i="42"/>
  <c r="D19" i="42"/>
  <c r="D18" i="42"/>
  <c r="B13" i="42"/>
  <c r="B132" i="42" s="1"/>
  <c r="C51" i="41"/>
  <c r="J130" i="41"/>
  <c r="G130" i="41"/>
  <c r="D130" i="41"/>
  <c r="B130" i="41"/>
  <c r="B135" i="41" s="1"/>
  <c r="H115" i="41"/>
  <c r="E115" i="41"/>
  <c r="B115" i="41"/>
  <c r="J103" i="41"/>
  <c r="B133" i="41" s="1"/>
  <c r="I63" i="41"/>
  <c r="H63" i="41"/>
  <c r="G63" i="41"/>
  <c r="F63" i="41"/>
  <c r="E63" i="41"/>
  <c r="D63" i="41"/>
  <c r="C63" i="41"/>
  <c r="B63" i="41"/>
  <c r="J62" i="41"/>
  <c r="J61" i="41"/>
  <c r="J60" i="41"/>
  <c r="J59" i="41"/>
  <c r="J58" i="41"/>
  <c r="J57" i="41"/>
  <c r="J56" i="41"/>
  <c r="E50" i="41"/>
  <c r="D50" i="41"/>
  <c r="E49" i="41"/>
  <c r="D49" i="41"/>
  <c r="E48" i="41"/>
  <c r="D48" i="41"/>
  <c r="E47" i="41"/>
  <c r="D47" i="41"/>
  <c r="E46" i="41"/>
  <c r="D46" i="41"/>
  <c r="E45" i="41"/>
  <c r="D45" i="41"/>
  <c r="E44" i="41"/>
  <c r="B51" i="41"/>
  <c r="E43" i="41"/>
  <c r="D43" i="41"/>
  <c r="C27" i="41"/>
  <c r="B136" i="41" s="1"/>
  <c r="B27" i="41"/>
  <c r="D26" i="41"/>
  <c r="D25" i="41"/>
  <c r="D24" i="41"/>
  <c r="D23" i="41"/>
  <c r="D22" i="41"/>
  <c r="D21" i="41"/>
  <c r="D20" i="41"/>
  <c r="D19" i="41"/>
  <c r="D18" i="41"/>
  <c r="B13" i="41"/>
  <c r="B132" i="41" s="1"/>
  <c r="B44" i="40"/>
  <c r="J130" i="40"/>
  <c r="G130" i="40"/>
  <c r="D130" i="40"/>
  <c r="B130" i="40"/>
  <c r="B135" i="40" s="1"/>
  <c r="H115" i="40"/>
  <c r="E115" i="40"/>
  <c r="B115" i="40"/>
  <c r="J103" i="40"/>
  <c r="B133" i="40" s="1"/>
  <c r="I63" i="40"/>
  <c r="H63" i="40"/>
  <c r="G63" i="40"/>
  <c r="F63" i="40"/>
  <c r="E63" i="40"/>
  <c r="D63" i="40"/>
  <c r="C63" i="40"/>
  <c r="B63" i="40"/>
  <c r="J62" i="40"/>
  <c r="J61" i="40"/>
  <c r="J60" i="40"/>
  <c r="J59" i="40"/>
  <c r="J58" i="40"/>
  <c r="J57" i="40"/>
  <c r="J56" i="40"/>
  <c r="B51" i="40"/>
  <c r="E50" i="40"/>
  <c r="D50" i="40"/>
  <c r="E49" i="40"/>
  <c r="D49" i="40"/>
  <c r="E48" i="40"/>
  <c r="D48" i="40"/>
  <c r="E47" i="40"/>
  <c r="D47" i="40"/>
  <c r="E46" i="40"/>
  <c r="D46" i="40"/>
  <c r="E45" i="40"/>
  <c r="D45" i="40"/>
  <c r="C51" i="40"/>
  <c r="E43" i="40"/>
  <c r="D43" i="40"/>
  <c r="C27" i="40"/>
  <c r="B136" i="40" s="1"/>
  <c r="B27" i="40"/>
  <c r="D26" i="40"/>
  <c r="D25" i="40"/>
  <c r="D24" i="40"/>
  <c r="D23" i="40"/>
  <c r="D22" i="40"/>
  <c r="D21" i="40"/>
  <c r="D20" i="40"/>
  <c r="D19" i="40"/>
  <c r="D18" i="40"/>
  <c r="B13" i="40"/>
  <c r="B132" i="40" s="1"/>
  <c r="C44" i="39"/>
  <c r="C51" i="39" s="1"/>
  <c r="C19" i="39"/>
  <c r="C27" i="39" s="1"/>
  <c r="B136" i="39" s="1"/>
  <c r="J130" i="39"/>
  <c r="G130" i="39"/>
  <c r="D130" i="39"/>
  <c r="B130" i="39"/>
  <c r="B135" i="39" s="1"/>
  <c r="H115" i="39"/>
  <c r="E115" i="39"/>
  <c r="B115" i="39"/>
  <c r="J103" i="39"/>
  <c r="B133" i="39" s="1"/>
  <c r="I63" i="39"/>
  <c r="H63" i="39"/>
  <c r="G63" i="39"/>
  <c r="F63" i="39"/>
  <c r="E63" i="39"/>
  <c r="D63" i="39"/>
  <c r="C63" i="39"/>
  <c r="B63" i="39"/>
  <c r="J62" i="39"/>
  <c r="J61" i="39"/>
  <c r="J60" i="39"/>
  <c r="J59" i="39"/>
  <c r="J58" i="39"/>
  <c r="J57" i="39"/>
  <c r="J56" i="39"/>
  <c r="B51" i="39"/>
  <c r="E50" i="39"/>
  <c r="D50" i="39"/>
  <c r="E49" i="39"/>
  <c r="D49" i="39"/>
  <c r="E48" i="39"/>
  <c r="D48" i="39"/>
  <c r="E47" i="39"/>
  <c r="D47" i="39"/>
  <c r="E46" i="39"/>
  <c r="D46" i="39"/>
  <c r="E45" i="39"/>
  <c r="D45" i="39"/>
  <c r="D44" i="39"/>
  <c r="E43" i="39"/>
  <c r="D43" i="39"/>
  <c r="B27" i="39"/>
  <c r="D26" i="39"/>
  <c r="D25" i="39"/>
  <c r="D24" i="39"/>
  <c r="D23" i="39"/>
  <c r="D22" i="39"/>
  <c r="D21" i="39"/>
  <c r="D20" i="39"/>
  <c r="D18" i="39"/>
  <c r="B13" i="39"/>
  <c r="B132" i="39" s="1"/>
  <c r="D44" i="38"/>
  <c r="D45" i="38"/>
  <c r="D46" i="38"/>
  <c r="D47" i="38"/>
  <c r="D48" i="38"/>
  <c r="D49" i="38"/>
  <c r="D50" i="38"/>
  <c r="D43" i="38"/>
  <c r="E43" i="38"/>
  <c r="E44" i="38"/>
  <c r="E45" i="38"/>
  <c r="E46" i="38"/>
  <c r="E47" i="38"/>
  <c r="E48" i="38"/>
  <c r="E49" i="38"/>
  <c r="E50" i="38"/>
  <c r="B51" i="38"/>
  <c r="C51" i="38"/>
  <c r="J130" i="38"/>
  <c r="G130" i="38"/>
  <c r="D130" i="38"/>
  <c r="B130" i="38"/>
  <c r="B135" i="38" s="1"/>
  <c r="H115" i="38"/>
  <c r="E115" i="38"/>
  <c r="B115" i="38"/>
  <c r="J103" i="38"/>
  <c r="B133" i="38" s="1"/>
  <c r="I63" i="38"/>
  <c r="H63" i="38"/>
  <c r="G63" i="38"/>
  <c r="F63" i="38"/>
  <c r="E63" i="38"/>
  <c r="D63" i="38"/>
  <c r="C63" i="38"/>
  <c r="B63" i="38"/>
  <c r="J62" i="38"/>
  <c r="J61" i="38"/>
  <c r="J60" i="38"/>
  <c r="J59" i="38"/>
  <c r="J58" i="38"/>
  <c r="J57" i="38"/>
  <c r="J56" i="38"/>
  <c r="C27" i="38"/>
  <c r="B27" i="38"/>
  <c r="D26" i="38"/>
  <c r="D25" i="38"/>
  <c r="D24" i="38"/>
  <c r="D23" i="38"/>
  <c r="D22" i="38"/>
  <c r="D21" i="38"/>
  <c r="D20" i="38"/>
  <c r="D19" i="38"/>
  <c r="D18" i="38"/>
  <c r="B13" i="38"/>
  <c r="B132" i="38" s="1"/>
  <c r="E50" i="43" l="1"/>
  <c r="E44" i="39"/>
  <c r="E51" i="39"/>
  <c r="C51" i="43"/>
  <c r="E51" i="43" s="1"/>
  <c r="E51" i="38"/>
  <c r="D51" i="39"/>
  <c r="D49" i="43"/>
  <c r="C34" i="48"/>
  <c r="E51" i="46"/>
  <c r="D51" i="46"/>
  <c r="C35" i="46"/>
  <c r="C31" i="46"/>
  <c r="C34" i="46"/>
  <c r="C33" i="46"/>
  <c r="C32" i="46"/>
  <c r="C34" i="45"/>
  <c r="C35" i="45"/>
  <c r="C33" i="45"/>
  <c r="C32" i="45"/>
  <c r="D51" i="45"/>
  <c r="D45" i="43"/>
  <c r="D19" i="39"/>
  <c r="D46" i="43"/>
  <c r="E51" i="41"/>
  <c r="E44" i="43"/>
  <c r="J63" i="44"/>
  <c r="E43" i="44"/>
  <c r="D48" i="44"/>
  <c r="E44" i="44"/>
  <c r="E47" i="44"/>
  <c r="C51" i="44"/>
  <c r="E51" i="44" s="1"/>
  <c r="D43" i="44"/>
  <c r="B36" i="44"/>
  <c r="C32" i="44" s="1"/>
  <c r="D45" i="44"/>
  <c r="D50" i="44"/>
  <c r="E48" i="44"/>
  <c r="E46" i="44"/>
  <c r="D44" i="44"/>
  <c r="E49" i="44"/>
  <c r="D27" i="44"/>
  <c r="G143" i="44" s="1"/>
  <c r="G144" i="44"/>
  <c r="J63" i="43"/>
  <c r="D51" i="43"/>
  <c r="D27" i="43"/>
  <c r="G132" i="43" s="1"/>
  <c r="B36" i="43"/>
  <c r="C32" i="43" s="1"/>
  <c r="G133" i="43"/>
  <c r="B36" i="42"/>
  <c r="J63" i="42"/>
  <c r="E51" i="42"/>
  <c r="D51" i="42"/>
  <c r="G133" i="42"/>
  <c r="D27" i="42"/>
  <c r="G132" i="42" s="1"/>
  <c r="J63" i="41"/>
  <c r="D51" i="41"/>
  <c r="D44" i="41"/>
  <c r="D27" i="41"/>
  <c r="G132" i="41" s="1"/>
  <c r="G133" i="41"/>
  <c r="J63" i="40"/>
  <c r="E51" i="40"/>
  <c r="D51" i="40"/>
  <c r="D44" i="40"/>
  <c r="D27" i="40"/>
  <c r="G132" i="40" s="1"/>
  <c r="E44" i="40"/>
  <c r="G133" i="40"/>
  <c r="J63" i="39"/>
  <c r="D27" i="39"/>
  <c r="G132" i="39" s="1"/>
  <c r="G133" i="39"/>
  <c r="D51" i="38"/>
  <c r="G133" i="38"/>
  <c r="J63" i="38"/>
  <c r="B136" i="38"/>
  <c r="D27" i="38"/>
  <c r="G132" i="38" s="1"/>
  <c r="J108" i="37"/>
  <c r="G108" i="37"/>
  <c r="D108" i="37"/>
  <c r="B108" i="37"/>
  <c r="B113" i="37" s="1"/>
  <c r="H93" i="37"/>
  <c r="E93" i="37"/>
  <c r="B93" i="37"/>
  <c r="J81" i="37"/>
  <c r="B111" i="37" s="1"/>
  <c r="I41" i="37"/>
  <c r="H41" i="37"/>
  <c r="G41" i="37"/>
  <c r="F41" i="37"/>
  <c r="E41" i="37"/>
  <c r="D41" i="37"/>
  <c r="C41" i="37"/>
  <c r="B41" i="37"/>
  <c r="J40" i="37"/>
  <c r="J39" i="37"/>
  <c r="J38" i="37"/>
  <c r="J37" i="37"/>
  <c r="J36" i="37"/>
  <c r="J35" i="37"/>
  <c r="J34" i="37"/>
  <c r="C27" i="37"/>
  <c r="B27" i="37"/>
  <c r="D26" i="37"/>
  <c r="D25" i="37"/>
  <c r="D24" i="37"/>
  <c r="D23" i="37"/>
  <c r="D22" i="37"/>
  <c r="D21" i="37"/>
  <c r="D20" i="37"/>
  <c r="D19" i="37"/>
  <c r="D18" i="37"/>
  <c r="B13" i="37"/>
  <c r="B110" i="37" s="1"/>
  <c r="J103" i="36"/>
  <c r="G103" i="36"/>
  <c r="D103" i="36"/>
  <c r="B103" i="36"/>
  <c r="B108" i="36" s="1"/>
  <c r="H89" i="36"/>
  <c r="E89" i="36"/>
  <c r="B89" i="36"/>
  <c r="J77" i="36"/>
  <c r="B106" i="36" s="1"/>
  <c r="I37" i="36"/>
  <c r="H37" i="36"/>
  <c r="G37" i="36"/>
  <c r="F37" i="36"/>
  <c r="E37" i="36"/>
  <c r="D37" i="36"/>
  <c r="C37" i="36"/>
  <c r="B37" i="36"/>
  <c r="J36" i="36"/>
  <c r="J35" i="36"/>
  <c r="J34" i="36"/>
  <c r="J33" i="36"/>
  <c r="J32" i="36"/>
  <c r="J31" i="36"/>
  <c r="J30" i="36"/>
  <c r="C25" i="36"/>
  <c r="B25" i="36"/>
  <c r="D24" i="36"/>
  <c r="D23" i="36"/>
  <c r="D22" i="36"/>
  <c r="D21" i="36"/>
  <c r="D20" i="36"/>
  <c r="D19" i="36"/>
  <c r="D18" i="36"/>
  <c r="D17" i="36"/>
  <c r="D16" i="36"/>
  <c r="B11" i="36"/>
  <c r="B105" i="36" s="1"/>
  <c r="J103" i="35"/>
  <c r="G103" i="35"/>
  <c r="D103" i="35"/>
  <c r="B103" i="35"/>
  <c r="B108" i="35" s="1"/>
  <c r="H89" i="35"/>
  <c r="E89" i="35"/>
  <c r="B89" i="35"/>
  <c r="J77" i="35"/>
  <c r="B106" i="35" s="1"/>
  <c r="I37" i="35"/>
  <c r="H37" i="35"/>
  <c r="G37" i="35"/>
  <c r="F37" i="35"/>
  <c r="E37" i="35"/>
  <c r="D37" i="35"/>
  <c r="C37" i="35"/>
  <c r="B37" i="35"/>
  <c r="J36" i="35"/>
  <c r="J35" i="35"/>
  <c r="J34" i="35"/>
  <c r="J33" i="35"/>
  <c r="J32" i="35"/>
  <c r="J31" i="35"/>
  <c r="J30" i="35"/>
  <c r="C25" i="35"/>
  <c r="B109" i="35" s="1"/>
  <c r="B25" i="35"/>
  <c r="D24" i="35"/>
  <c r="D23" i="35"/>
  <c r="D22" i="35"/>
  <c r="D21" i="35"/>
  <c r="D20" i="35"/>
  <c r="D19" i="35"/>
  <c r="D18" i="35"/>
  <c r="D17" i="35"/>
  <c r="D16" i="35"/>
  <c r="B11" i="35"/>
  <c r="B105" i="35" s="1"/>
  <c r="J103" i="34"/>
  <c r="G103" i="34"/>
  <c r="D103" i="34"/>
  <c r="B103" i="34"/>
  <c r="B108" i="34" s="1"/>
  <c r="H89" i="34"/>
  <c r="E89" i="34"/>
  <c r="B89" i="34"/>
  <c r="J77" i="34"/>
  <c r="B106" i="34" s="1"/>
  <c r="I37" i="34"/>
  <c r="H37" i="34"/>
  <c r="G37" i="34"/>
  <c r="F37" i="34"/>
  <c r="E37" i="34"/>
  <c r="D37" i="34"/>
  <c r="C37" i="34"/>
  <c r="B37" i="34"/>
  <c r="J36" i="34"/>
  <c r="J35" i="34"/>
  <c r="J34" i="34"/>
  <c r="J33" i="34"/>
  <c r="J32" i="34"/>
  <c r="J31" i="34"/>
  <c r="J30" i="34"/>
  <c r="C25" i="34"/>
  <c r="B109" i="34" s="1"/>
  <c r="B25" i="34"/>
  <c r="D24" i="34"/>
  <c r="D23" i="34"/>
  <c r="D22" i="34"/>
  <c r="D21" i="34"/>
  <c r="D20" i="34"/>
  <c r="D19" i="34"/>
  <c r="D18" i="34"/>
  <c r="D17" i="34"/>
  <c r="D16" i="34"/>
  <c r="B11" i="34"/>
  <c r="B105" i="34" s="1"/>
  <c r="J103" i="33"/>
  <c r="G103" i="33"/>
  <c r="D103" i="33"/>
  <c r="B103" i="33"/>
  <c r="B108" i="33" s="1"/>
  <c r="H89" i="33"/>
  <c r="E89" i="33"/>
  <c r="B89" i="33"/>
  <c r="J77" i="33"/>
  <c r="B106" i="33" s="1"/>
  <c r="I37" i="33"/>
  <c r="H37" i="33"/>
  <c r="G37" i="33"/>
  <c r="F37" i="33"/>
  <c r="E37" i="33"/>
  <c r="D37" i="33"/>
  <c r="C37" i="33"/>
  <c r="B37" i="33"/>
  <c r="J36" i="33"/>
  <c r="J35" i="33"/>
  <c r="J34" i="33"/>
  <c r="J33" i="33"/>
  <c r="J32" i="33"/>
  <c r="J31" i="33"/>
  <c r="J30" i="33"/>
  <c r="C25" i="33"/>
  <c r="B109" i="33" s="1"/>
  <c r="B25" i="33"/>
  <c r="D24" i="33"/>
  <c r="D23" i="33"/>
  <c r="D22" i="33"/>
  <c r="D21" i="33"/>
  <c r="D20" i="33"/>
  <c r="D19" i="33"/>
  <c r="D18" i="33"/>
  <c r="D17" i="33"/>
  <c r="D16" i="33"/>
  <c r="B11" i="33"/>
  <c r="B105" i="33" s="1"/>
  <c r="J103" i="32"/>
  <c r="G103" i="32"/>
  <c r="D103" i="32"/>
  <c r="B103" i="32"/>
  <c r="B108" i="32" s="1"/>
  <c r="H89" i="32"/>
  <c r="E89" i="32"/>
  <c r="B89" i="32"/>
  <c r="J77" i="32"/>
  <c r="B106" i="32" s="1"/>
  <c r="I37" i="32"/>
  <c r="H37" i="32"/>
  <c r="G37" i="32"/>
  <c r="F37" i="32"/>
  <c r="E37" i="32"/>
  <c r="D37" i="32"/>
  <c r="C37" i="32"/>
  <c r="B37" i="32"/>
  <c r="J36" i="32"/>
  <c r="J35" i="32"/>
  <c r="J34" i="32"/>
  <c r="J33" i="32"/>
  <c r="J32" i="32"/>
  <c r="J31" i="32"/>
  <c r="J30" i="32"/>
  <c r="C25" i="32"/>
  <c r="B25" i="32"/>
  <c r="D24" i="32"/>
  <c r="D23" i="32"/>
  <c r="D22" i="32"/>
  <c r="D21" i="32"/>
  <c r="D20" i="32"/>
  <c r="D19" i="32"/>
  <c r="D18" i="32"/>
  <c r="D17" i="32"/>
  <c r="D16" i="32"/>
  <c r="B11" i="32"/>
  <c r="B105" i="32" s="1"/>
  <c r="D25" i="36" l="1"/>
  <c r="G105" i="36" s="1"/>
  <c r="C36" i="46"/>
  <c r="C36" i="45"/>
  <c r="D51" i="44"/>
  <c r="C33" i="44"/>
  <c r="C31" i="44"/>
  <c r="C35" i="44"/>
  <c r="C34" i="44"/>
  <c r="C33" i="43"/>
  <c r="C31" i="43"/>
  <c r="C34" i="43"/>
  <c r="C35" i="43"/>
  <c r="C35" i="42"/>
  <c r="C34" i="42"/>
  <c r="C33" i="42"/>
  <c r="C32" i="42"/>
  <c r="C31" i="42"/>
  <c r="D27" i="37"/>
  <c r="G110" i="37" s="1"/>
  <c r="J41" i="37"/>
  <c r="G111" i="37"/>
  <c r="B114" i="37"/>
  <c r="J37" i="36"/>
  <c r="G106" i="36"/>
  <c r="B109" i="36"/>
  <c r="J37" i="35"/>
  <c r="G106" i="35"/>
  <c r="D25" i="35"/>
  <c r="G105" i="35" s="1"/>
  <c r="J37" i="34"/>
  <c r="G106" i="34"/>
  <c r="D25" i="34"/>
  <c r="G105" i="34" s="1"/>
  <c r="J37" i="33"/>
  <c r="D25" i="33"/>
  <c r="G105" i="33" s="1"/>
  <c r="G106" i="33"/>
  <c r="G106" i="32"/>
  <c r="J37" i="32"/>
  <c r="D25" i="32"/>
  <c r="G105" i="32" s="1"/>
  <c r="B109" i="32"/>
  <c r="J103" i="31"/>
  <c r="G103" i="31"/>
  <c r="D103" i="31"/>
  <c r="B103" i="31"/>
  <c r="B108" i="31" s="1"/>
  <c r="H89" i="31"/>
  <c r="E89" i="31"/>
  <c r="B89" i="31"/>
  <c r="J77" i="31"/>
  <c r="B106" i="31" s="1"/>
  <c r="I37" i="31"/>
  <c r="H37" i="31"/>
  <c r="G37" i="31"/>
  <c r="F37" i="31"/>
  <c r="E37" i="31"/>
  <c r="D37" i="31"/>
  <c r="C37" i="31"/>
  <c r="B37" i="31"/>
  <c r="J36" i="31"/>
  <c r="J35" i="31"/>
  <c r="J34" i="31"/>
  <c r="J33" i="31"/>
  <c r="J32" i="31"/>
  <c r="J31" i="31"/>
  <c r="J30" i="31"/>
  <c r="C25" i="31"/>
  <c r="B109" i="31" s="1"/>
  <c r="B25" i="31"/>
  <c r="D24" i="31"/>
  <c r="D23" i="31"/>
  <c r="D22" i="31"/>
  <c r="D21" i="31"/>
  <c r="D20" i="31"/>
  <c r="D19" i="31"/>
  <c r="D18" i="31"/>
  <c r="D17" i="31"/>
  <c r="D16" i="31"/>
  <c r="B11" i="31"/>
  <c r="B105" i="31" s="1"/>
  <c r="C36" i="44" l="1"/>
  <c r="C36" i="43"/>
  <c r="C36" i="42"/>
  <c r="J37" i="31"/>
  <c r="D25" i="31"/>
  <c r="G105" i="31" s="1"/>
  <c r="G106" i="31"/>
  <c r="J103" i="30"/>
  <c r="G103" i="30"/>
  <c r="D103" i="30"/>
  <c r="B103" i="30"/>
  <c r="B108" i="30" s="1"/>
  <c r="H89" i="30"/>
  <c r="E89" i="30"/>
  <c r="B89" i="30"/>
  <c r="J77" i="30"/>
  <c r="B106" i="30" s="1"/>
  <c r="I37" i="30"/>
  <c r="H37" i="30"/>
  <c r="G37" i="30"/>
  <c r="F37" i="30"/>
  <c r="E37" i="30"/>
  <c r="D37" i="30"/>
  <c r="C37" i="30"/>
  <c r="B37" i="30"/>
  <c r="J36" i="30"/>
  <c r="J35" i="30"/>
  <c r="J34" i="30"/>
  <c r="J33" i="30"/>
  <c r="J32" i="30"/>
  <c r="J31" i="30"/>
  <c r="J30" i="30"/>
  <c r="C25" i="30"/>
  <c r="B109" i="30" s="1"/>
  <c r="B25" i="30"/>
  <c r="D24" i="30"/>
  <c r="D23" i="30"/>
  <c r="D22" i="30"/>
  <c r="D21" i="30"/>
  <c r="D20" i="30"/>
  <c r="D19" i="30"/>
  <c r="D18" i="30"/>
  <c r="D17" i="30"/>
  <c r="D16" i="30"/>
  <c r="B11" i="30"/>
  <c r="B105" i="30" s="1"/>
  <c r="I37" i="29"/>
  <c r="J103" i="29"/>
  <c r="G103" i="29"/>
  <c r="D103" i="29"/>
  <c r="B103" i="29"/>
  <c r="B108" i="29" s="1"/>
  <c r="H89" i="29"/>
  <c r="E89" i="29"/>
  <c r="B89" i="29"/>
  <c r="J77" i="29"/>
  <c r="B106" i="29" s="1"/>
  <c r="H37" i="29"/>
  <c r="G37" i="29"/>
  <c r="F37" i="29"/>
  <c r="E37" i="29"/>
  <c r="D37" i="29"/>
  <c r="C37" i="29"/>
  <c r="B37" i="29"/>
  <c r="J36" i="29"/>
  <c r="J35" i="29"/>
  <c r="J34" i="29"/>
  <c r="J33" i="29"/>
  <c r="J32" i="29"/>
  <c r="J31" i="29"/>
  <c r="J30" i="29"/>
  <c r="C25" i="29"/>
  <c r="B109" i="29" s="1"/>
  <c r="B25" i="29"/>
  <c r="D24" i="29"/>
  <c r="D23" i="29"/>
  <c r="D22" i="29"/>
  <c r="D21" i="29"/>
  <c r="D20" i="29"/>
  <c r="D19" i="29"/>
  <c r="D18" i="29"/>
  <c r="D17" i="29"/>
  <c r="D16" i="29"/>
  <c r="B11" i="29"/>
  <c r="B105" i="29" s="1"/>
  <c r="J103" i="28"/>
  <c r="G103" i="28"/>
  <c r="D103" i="28"/>
  <c r="B103" i="28"/>
  <c r="B108" i="28" s="1"/>
  <c r="H89" i="28"/>
  <c r="E89" i="28"/>
  <c r="B89" i="28"/>
  <c r="J77" i="28"/>
  <c r="B106" i="28" s="1"/>
  <c r="I37" i="28"/>
  <c r="H37" i="28"/>
  <c r="G37" i="28"/>
  <c r="F37" i="28"/>
  <c r="E37" i="28"/>
  <c r="D37" i="28"/>
  <c r="C37" i="28"/>
  <c r="B37" i="28"/>
  <c r="J36" i="28"/>
  <c r="J35" i="28"/>
  <c r="J34" i="28"/>
  <c r="J33" i="28"/>
  <c r="J32" i="28"/>
  <c r="J31" i="28"/>
  <c r="J30" i="28"/>
  <c r="C25" i="28"/>
  <c r="B109" i="28" s="1"/>
  <c r="B25" i="28"/>
  <c r="D24" i="28"/>
  <c r="D23" i="28"/>
  <c r="D22" i="28"/>
  <c r="D21" i="28"/>
  <c r="D20" i="28"/>
  <c r="D19" i="28"/>
  <c r="D18" i="28"/>
  <c r="D17" i="28"/>
  <c r="D16" i="28"/>
  <c r="B11" i="28"/>
  <c r="B105" i="28" s="1"/>
  <c r="J103" i="27"/>
  <c r="G103" i="27"/>
  <c r="D103" i="27"/>
  <c r="B103" i="27"/>
  <c r="B108" i="27" s="1"/>
  <c r="H89" i="27"/>
  <c r="E89" i="27"/>
  <c r="B89" i="27"/>
  <c r="J77" i="27"/>
  <c r="B106" i="27" s="1"/>
  <c r="I37" i="27"/>
  <c r="H37" i="27"/>
  <c r="G37" i="27"/>
  <c r="F37" i="27"/>
  <c r="E37" i="27"/>
  <c r="D37" i="27"/>
  <c r="C37" i="27"/>
  <c r="B37" i="27"/>
  <c r="J36" i="27"/>
  <c r="J35" i="27"/>
  <c r="J34" i="27"/>
  <c r="J33" i="27"/>
  <c r="J32" i="27"/>
  <c r="J31" i="27"/>
  <c r="J30" i="27"/>
  <c r="C25" i="27"/>
  <c r="B109" i="27" s="1"/>
  <c r="B25" i="27"/>
  <c r="D24" i="27"/>
  <c r="D23" i="27"/>
  <c r="D22" i="27"/>
  <c r="D21" i="27"/>
  <c r="D20" i="27"/>
  <c r="D19" i="27"/>
  <c r="D18" i="27"/>
  <c r="D17" i="27"/>
  <c r="D16" i="27"/>
  <c r="B11" i="27"/>
  <c r="B105" i="27" s="1"/>
  <c r="J103" i="26"/>
  <c r="G103" i="26"/>
  <c r="D103" i="26"/>
  <c r="B103" i="26"/>
  <c r="B108" i="26" s="1"/>
  <c r="B11" i="26"/>
  <c r="B105" i="26" s="1"/>
  <c r="D16" i="26"/>
  <c r="D17" i="26"/>
  <c r="D18" i="26"/>
  <c r="D19" i="26"/>
  <c r="D20" i="26"/>
  <c r="D21" i="26"/>
  <c r="D22" i="26"/>
  <c r="D23" i="26"/>
  <c r="D24" i="26"/>
  <c r="B25" i="26"/>
  <c r="C25" i="26"/>
  <c r="J30" i="26"/>
  <c r="J31" i="26"/>
  <c r="J32" i="26"/>
  <c r="J33" i="26"/>
  <c r="J34" i="26"/>
  <c r="J35" i="26"/>
  <c r="J36" i="26"/>
  <c r="B37" i="26"/>
  <c r="C37" i="26"/>
  <c r="D37" i="26"/>
  <c r="E37" i="26"/>
  <c r="F37" i="26"/>
  <c r="G37" i="26"/>
  <c r="H37" i="26"/>
  <c r="I37" i="26"/>
  <c r="J77" i="26"/>
  <c r="B106" i="26" s="1"/>
  <c r="B89" i="26"/>
  <c r="E89" i="26"/>
  <c r="H89" i="26"/>
  <c r="J103" i="25"/>
  <c r="G103" i="25"/>
  <c r="D103" i="25"/>
  <c r="B103" i="25"/>
  <c r="B108" i="25" s="1"/>
  <c r="H89" i="25"/>
  <c r="E89" i="25"/>
  <c r="B89" i="25"/>
  <c r="J77" i="25"/>
  <c r="B106" i="25" s="1"/>
  <c r="I37" i="25"/>
  <c r="H37" i="25"/>
  <c r="G37" i="25"/>
  <c r="F37" i="25"/>
  <c r="E37" i="25"/>
  <c r="D37" i="25"/>
  <c r="C37" i="25"/>
  <c r="B37" i="25"/>
  <c r="J36" i="25"/>
  <c r="J35" i="25"/>
  <c r="J34" i="25"/>
  <c r="J33" i="25"/>
  <c r="J32" i="25"/>
  <c r="J31" i="25"/>
  <c r="J30" i="25"/>
  <c r="C25" i="25"/>
  <c r="B109" i="25" s="1"/>
  <c r="B25" i="25"/>
  <c r="D24" i="25"/>
  <c r="D23" i="25"/>
  <c r="D22" i="25"/>
  <c r="D21" i="25"/>
  <c r="D20" i="25"/>
  <c r="D19" i="25"/>
  <c r="D18" i="25"/>
  <c r="D17" i="25"/>
  <c r="D16" i="25"/>
  <c r="B11" i="25"/>
  <c r="B105" i="25" s="1"/>
  <c r="B25" i="24"/>
  <c r="J103" i="24"/>
  <c r="G103" i="24"/>
  <c r="E103" i="24"/>
  <c r="B94" i="24" s="1"/>
  <c r="H89" i="24"/>
  <c r="E89" i="24"/>
  <c r="B89" i="24"/>
  <c r="J77" i="24"/>
  <c r="B92" i="24" s="1"/>
  <c r="I37" i="24"/>
  <c r="H37" i="24"/>
  <c r="G37" i="24"/>
  <c r="F37" i="24"/>
  <c r="E37" i="24"/>
  <c r="D37" i="24"/>
  <c r="C37" i="24"/>
  <c r="B37" i="24"/>
  <c r="J36" i="24"/>
  <c r="J35" i="24"/>
  <c r="J34" i="24"/>
  <c r="J33" i="24"/>
  <c r="J32" i="24"/>
  <c r="J31" i="24"/>
  <c r="J30" i="24"/>
  <c r="C25" i="24"/>
  <c r="D24" i="24"/>
  <c r="D23" i="24"/>
  <c r="D22" i="24"/>
  <c r="D21" i="24"/>
  <c r="D20" i="24"/>
  <c r="D19" i="24"/>
  <c r="D18" i="24"/>
  <c r="D17" i="24"/>
  <c r="D16" i="24"/>
  <c r="B11" i="24"/>
  <c r="B91" i="24" s="1"/>
  <c r="J103" i="23"/>
  <c r="G103" i="23"/>
  <c r="E103" i="23"/>
  <c r="B94" i="23" s="1"/>
  <c r="H89" i="23"/>
  <c r="E89" i="23"/>
  <c r="B89" i="23"/>
  <c r="J77" i="23"/>
  <c r="B92" i="23" s="1"/>
  <c r="I37" i="23"/>
  <c r="H37" i="23"/>
  <c r="G37" i="23"/>
  <c r="F37" i="23"/>
  <c r="E37" i="23"/>
  <c r="D37" i="23"/>
  <c r="C37" i="23"/>
  <c r="B37" i="23"/>
  <c r="J36" i="23"/>
  <c r="J35" i="23"/>
  <c r="J34" i="23"/>
  <c r="J33" i="23"/>
  <c r="J32" i="23"/>
  <c r="J31" i="23"/>
  <c r="J30" i="23"/>
  <c r="C25" i="23"/>
  <c r="B95" i="23" s="1"/>
  <c r="B25" i="23"/>
  <c r="D24" i="23"/>
  <c r="D23" i="23"/>
  <c r="D22" i="23"/>
  <c r="D21" i="23"/>
  <c r="D20" i="23"/>
  <c r="D19" i="23"/>
  <c r="D18" i="23"/>
  <c r="D17" i="23"/>
  <c r="D16" i="23"/>
  <c r="B11" i="23"/>
  <c r="B91" i="23" s="1"/>
  <c r="C25" i="22"/>
  <c r="B95" i="22" s="1"/>
  <c r="J103" i="22"/>
  <c r="G103" i="22"/>
  <c r="E103" i="22"/>
  <c r="B94" i="22" s="1"/>
  <c r="H89" i="22"/>
  <c r="E89" i="22"/>
  <c r="B89" i="22"/>
  <c r="J77" i="22"/>
  <c r="B92" i="22" s="1"/>
  <c r="I37" i="22"/>
  <c r="H37" i="22"/>
  <c r="G37" i="22"/>
  <c r="F37" i="22"/>
  <c r="E37" i="22"/>
  <c r="D37" i="22"/>
  <c r="C37" i="22"/>
  <c r="B37" i="22"/>
  <c r="J36" i="22"/>
  <c r="J35" i="22"/>
  <c r="J34" i="22"/>
  <c r="J33" i="22"/>
  <c r="J32" i="22"/>
  <c r="J31" i="22"/>
  <c r="J30" i="22"/>
  <c r="B25" i="22"/>
  <c r="D24" i="22"/>
  <c r="D23" i="22"/>
  <c r="D22" i="22"/>
  <c r="D21" i="22"/>
  <c r="D20" i="22"/>
  <c r="D19" i="22"/>
  <c r="D18" i="22"/>
  <c r="D17" i="22"/>
  <c r="D16" i="22"/>
  <c r="B11" i="22"/>
  <c r="B91" i="22" s="1"/>
  <c r="D25" i="24" l="1"/>
  <c r="B98" i="24" s="1"/>
  <c r="G106" i="26"/>
  <c r="D25" i="30"/>
  <c r="G105" i="30" s="1"/>
  <c r="G106" i="30"/>
  <c r="J37" i="30"/>
  <c r="J37" i="29"/>
  <c r="D25" i="29"/>
  <c r="G105" i="29" s="1"/>
  <c r="G106" i="29"/>
  <c r="J37" i="28"/>
  <c r="G106" i="28"/>
  <c r="D25" i="28"/>
  <c r="G105" i="28" s="1"/>
  <c r="J37" i="27"/>
  <c r="G106" i="27"/>
  <c r="D25" i="27"/>
  <c r="G105" i="27" s="1"/>
  <c r="J37" i="26"/>
  <c r="D25" i="26"/>
  <c r="G105" i="26" s="1"/>
  <c r="B109" i="26"/>
  <c r="J37" i="25"/>
  <c r="G106" i="25"/>
  <c r="D25" i="25"/>
  <c r="G105" i="25" s="1"/>
  <c r="J37" i="24"/>
  <c r="B95" i="24"/>
  <c r="B99" i="24"/>
  <c r="J37" i="23"/>
  <c r="D25" i="23"/>
  <c r="B98" i="23" s="1"/>
  <c r="B99" i="23"/>
  <c r="B99" i="22"/>
  <c r="D25" i="22"/>
  <c r="B98" i="22" s="1"/>
  <c r="J37" i="22"/>
  <c r="J103" i="21"/>
  <c r="G103" i="21"/>
  <c r="E103" i="21"/>
  <c r="B94" i="21" s="1"/>
  <c r="H89" i="21"/>
  <c r="E89" i="21"/>
  <c r="B89" i="21"/>
  <c r="J77" i="21"/>
  <c r="B92" i="21" s="1"/>
  <c r="I37" i="21"/>
  <c r="H37" i="21"/>
  <c r="G37" i="21"/>
  <c r="F37" i="21"/>
  <c r="E37" i="21"/>
  <c r="D37" i="21"/>
  <c r="C37" i="21"/>
  <c r="B37" i="21"/>
  <c r="J36" i="21"/>
  <c r="J35" i="21"/>
  <c r="J34" i="21"/>
  <c r="J33" i="21"/>
  <c r="J32" i="21"/>
  <c r="J31" i="21"/>
  <c r="J30" i="21"/>
  <c r="C25" i="21"/>
  <c r="B95" i="21" s="1"/>
  <c r="B25" i="21"/>
  <c r="D24" i="21"/>
  <c r="D23" i="21"/>
  <c r="D22" i="21"/>
  <c r="D21" i="21"/>
  <c r="D20" i="21"/>
  <c r="D19" i="21"/>
  <c r="D18" i="21"/>
  <c r="D17" i="21"/>
  <c r="D16" i="21"/>
  <c r="B11" i="21"/>
  <c r="B91" i="21" s="1"/>
  <c r="J37" i="21" l="1"/>
  <c r="D25" i="21"/>
  <c r="B98" i="21" s="1"/>
  <c r="B99" i="21"/>
  <c r="J103" i="20"/>
  <c r="G103" i="20"/>
  <c r="E103" i="20"/>
  <c r="B94" i="20" s="1"/>
  <c r="H89" i="20"/>
  <c r="E89" i="20"/>
  <c r="B89" i="20"/>
  <c r="J77" i="20"/>
  <c r="B92" i="20" s="1"/>
  <c r="I37" i="20"/>
  <c r="H37" i="20"/>
  <c r="G37" i="20"/>
  <c r="F37" i="20"/>
  <c r="E37" i="20"/>
  <c r="D37" i="20"/>
  <c r="C37" i="20"/>
  <c r="B37" i="20"/>
  <c r="J36" i="20"/>
  <c r="J35" i="20"/>
  <c r="J34" i="20"/>
  <c r="J33" i="20"/>
  <c r="J32" i="20"/>
  <c r="J31" i="20"/>
  <c r="J30" i="20"/>
  <c r="C25" i="20"/>
  <c r="B95" i="20" s="1"/>
  <c r="B25" i="20"/>
  <c r="D24" i="20"/>
  <c r="D23" i="20"/>
  <c r="D22" i="20"/>
  <c r="D21" i="20"/>
  <c r="D20" i="20"/>
  <c r="D19" i="20"/>
  <c r="D18" i="20"/>
  <c r="D17" i="20"/>
  <c r="D16" i="20"/>
  <c r="B11" i="20"/>
  <c r="B91" i="20" s="1"/>
  <c r="J37" i="20" l="1"/>
  <c r="D25" i="20"/>
  <c r="B98" i="20" s="1"/>
  <c r="B99" i="20"/>
  <c r="J103" i="19" l="1"/>
  <c r="G103" i="19"/>
  <c r="E103" i="19"/>
  <c r="B94" i="19" s="1"/>
  <c r="H89" i="19"/>
  <c r="E89" i="19"/>
  <c r="B89" i="19"/>
  <c r="J77" i="19"/>
  <c r="B92" i="19" s="1"/>
  <c r="I37" i="19"/>
  <c r="H37" i="19"/>
  <c r="G37" i="19"/>
  <c r="F37" i="19"/>
  <c r="E37" i="19"/>
  <c r="D37" i="19"/>
  <c r="C37" i="19"/>
  <c r="B37" i="19"/>
  <c r="J36" i="19"/>
  <c r="J35" i="19"/>
  <c r="J34" i="19"/>
  <c r="J33" i="19"/>
  <c r="J32" i="19"/>
  <c r="J31" i="19"/>
  <c r="J30" i="19"/>
  <c r="C25" i="19"/>
  <c r="B95" i="19" s="1"/>
  <c r="B25" i="19"/>
  <c r="D24" i="19"/>
  <c r="D23" i="19"/>
  <c r="D22" i="19"/>
  <c r="D21" i="19"/>
  <c r="D20" i="19"/>
  <c r="D19" i="19"/>
  <c r="D18" i="19"/>
  <c r="D17" i="19"/>
  <c r="D16" i="19"/>
  <c r="B11" i="19"/>
  <c r="B91" i="19" s="1"/>
  <c r="J37" i="19" l="1"/>
  <c r="B99" i="19"/>
  <c r="D25" i="19"/>
  <c r="B98" i="19" s="1"/>
  <c r="H89" i="18"/>
  <c r="E89" i="18"/>
  <c r="B89" i="18"/>
  <c r="J103" i="18" l="1"/>
  <c r="G103" i="18"/>
  <c r="E103" i="18"/>
  <c r="B94" i="18" s="1"/>
  <c r="I37" i="18"/>
  <c r="H37" i="18"/>
  <c r="G37" i="18"/>
  <c r="F37" i="18"/>
  <c r="E37" i="18"/>
  <c r="D37" i="18"/>
  <c r="C37" i="18"/>
  <c r="B37" i="18"/>
  <c r="J36" i="18"/>
  <c r="J35" i="18"/>
  <c r="J34" i="18"/>
  <c r="J33" i="18"/>
  <c r="J32" i="18"/>
  <c r="J31" i="18"/>
  <c r="J30" i="18"/>
  <c r="J77" i="18"/>
  <c r="B92" i="18" s="1"/>
  <c r="C25" i="18"/>
  <c r="B95" i="18" s="1"/>
  <c r="B25" i="18"/>
  <c r="D24" i="18"/>
  <c r="D23" i="18"/>
  <c r="D22" i="18"/>
  <c r="D21" i="18"/>
  <c r="D20" i="18"/>
  <c r="D19" i="18"/>
  <c r="D18" i="18"/>
  <c r="D17" i="18"/>
  <c r="D16" i="18"/>
  <c r="B11" i="18"/>
  <c r="B91" i="18" s="1"/>
  <c r="J37" i="18" l="1"/>
  <c r="B99" i="18"/>
  <c r="D25" i="18"/>
  <c r="B98" i="18" s="1"/>
  <c r="B11" i="17"/>
  <c r="D16" i="17"/>
  <c r="D17" i="17"/>
  <c r="D18" i="17"/>
  <c r="D19" i="17"/>
  <c r="D20" i="17"/>
  <c r="D21" i="17"/>
  <c r="D22" i="17"/>
  <c r="D23" i="17"/>
  <c r="D24" i="17"/>
  <c r="B25" i="17"/>
  <c r="C25" i="17"/>
  <c r="D25" i="17" s="1"/>
  <c r="B84" i="17" s="1"/>
  <c r="J35" i="17"/>
  <c r="B78" i="17" s="1"/>
  <c r="J39" i="17"/>
  <c r="J40" i="17"/>
  <c r="J41" i="17"/>
  <c r="J42" i="17"/>
  <c r="J43" i="17"/>
  <c r="J44" i="17"/>
  <c r="J45" i="17"/>
  <c r="B46" i="17"/>
  <c r="C46" i="17"/>
  <c r="D46" i="17"/>
  <c r="E46" i="17"/>
  <c r="F46" i="17"/>
  <c r="G46" i="17"/>
  <c r="H46" i="17"/>
  <c r="I46" i="17"/>
  <c r="B77" i="17"/>
  <c r="F89" i="17"/>
  <c r="B80" i="17" s="1"/>
  <c r="H89" i="17"/>
  <c r="K89" i="17"/>
  <c r="J46" i="17" l="1"/>
  <c r="B85" i="17"/>
  <c r="B81" i="17"/>
  <c r="D30" i="1"/>
  <c r="C30" i="1"/>
  <c r="B30" i="1"/>
  <c r="K78" i="15" l="1"/>
  <c r="H78" i="15"/>
  <c r="F78" i="15"/>
  <c r="B69" i="15" s="1"/>
  <c r="I46" i="15"/>
  <c r="H46" i="15"/>
  <c r="G46" i="15"/>
  <c r="F46" i="15"/>
  <c r="E46" i="15"/>
  <c r="D46" i="15"/>
  <c r="C46" i="15"/>
  <c r="B46" i="15"/>
  <c r="J45" i="15"/>
  <c r="J44" i="15"/>
  <c r="J43" i="15"/>
  <c r="J42" i="15"/>
  <c r="J41" i="15"/>
  <c r="J40" i="15"/>
  <c r="J39" i="15"/>
  <c r="J35" i="15"/>
  <c r="B67" i="15" s="1"/>
  <c r="C25" i="15"/>
  <c r="B70" i="15" s="1"/>
  <c r="B25" i="15"/>
  <c r="D24" i="15"/>
  <c r="D23" i="15"/>
  <c r="D22" i="15"/>
  <c r="D21" i="15"/>
  <c r="D20" i="15"/>
  <c r="D19" i="15"/>
  <c r="D18" i="15"/>
  <c r="D17" i="15"/>
  <c r="D16" i="15"/>
  <c r="B11" i="15"/>
  <c r="B66" i="15" s="1"/>
  <c r="J46" i="15" l="1"/>
  <c r="B74" i="15"/>
  <c r="D25" i="15"/>
  <c r="B73" i="15" s="1"/>
  <c r="E12" i="13"/>
  <c r="E13" i="13"/>
  <c r="E14" i="13"/>
  <c r="E15" i="13"/>
  <c r="E16" i="13"/>
  <c r="E17" i="13"/>
  <c r="E11" i="13"/>
  <c r="K78" i="14" l="1"/>
  <c r="H78" i="14"/>
  <c r="F78" i="14"/>
  <c r="B69" i="14" s="1"/>
  <c r="I46" i="14"/>
  <c r="H46" i="14"/>
  <c r="G46" i="14"/>
  <c r="F46" i="14"/>
  <c r="E46" i="14"/>
  <c r="D46" i="14"/>
  <c r="C46" i="14"/>
  <c r="B46" i="14"/>
  <c r="J45" i="14"/>
  <c r="J44" i="14"/>
  <c r="J43" i="14"/>
  <c r="J42" i="14"/>
  <c r="J41" i="14"/>
  <c r="J40" i="14"/>
  <c r="J39" i="14"/>
  <c r="J35" i="14"/>
  <c r="B67" i="14" s="1"/>
  <c r="C25" i="14"/>
  <c r="B70" i="14" s="1"/>
  <c r="B25" i="14"/>
  <c r="D24" i="14"/>
  <c r="D23" i="14"/>
  <c r="D22" i="14"/>
  <c r="D21" i="14"/>
  <c r="D20" i="14"/>
  <c r="D19" i="14"/>
  <c r="D18" i="14"/>
  <c r="D17" i="14"/>
  <c r="D16" i="14"/>
  <c r="B11" i="14"/>
  <c r="B66" i="14" s="1"/>
  <c r="J46" i="14" l="1"/>
  <c r="D25" i="14"/>
  <c r="B73" i="14" s="1"/>
  <c r="B74" i="14"/>
  <c r="K78" i="12"/>
  <c r="H78" i="12"/>
  <c r="F78" i="12"/>
  <c r="B69" i="12" s="1"/>
  <c r="I46" i="12"/>
  <c r="H46" i="12"/>
  <c r="G46" i="12"/>
  <c r="F46" i="12"/>
  <c r="E46" i="12"/>
  <c r="D46" i="12"/>
  <c r="C46" i="12"/>
  <c r="B46" i="12"/>
  <c r="J45" i="12"/>
  <c r="J44" i="12"/>
  <c r="J43" i="12"/>
  <c r="J42" i="12"/>
  <c r="J41" i="12"/>
  <c r="J40" i="12"/>
  <c r="J39" i="12"/>
  <c r="J35" i="12"/>
  <c r="B67" i="12" s="1"/>
  <c r="C25" i="12"/>
  <c r="B70" i="12" s="1"/>
  <c r="B25" i="12"/>
  <c r="D24" i="12"/>
  <c r="D23" i="12"/>
  <c r="D22" i="12"/>
  <c r="D21" i="12"/>
  <c r="D20" i="12"/>
  <c r="D19" i="12"/>
  <c r="D18" i="12"/>
  <c r="D17" i="12"/>
  <c r="D16" i="12"/>
  <c r="B11" i="12"/>
  <c r="B66" i="12" s="1"/>
  <c r="J46" i="12" l="1"/>
  <c r="D25" i="12"/>
  <c r="B73" i="12" s="1"/>
  <c r="B74" i="12"/>
  <c r="H60" i="11"/>
  <c r="F60" i="11"/>
  <c r="B52" i="11" s="1"/>
  <c r="I46" i="11"/>
  <c r="H46" i="11"/>
  <c r="G46" i="11"/>
  <c r="F46" i="11"/>
  <c r="E46" i="11"/>
  <c r="D46" i="11"/>
  <c r="C46" i="11"/>
  <c r="B46" i="11"/>
  <c r="J45" i="11"/>
  <c r="J44" i="11"/>
  <c r="J43" i="11"/>
  <c r="J42" i="11"/>
  <c r="J41" i="11"/>
  <c r="J40" i="11"/>
  <c r="J39" i="11"/>
  <c r="J35" i="11"/>
  <c r="C25" i="11"/>
  <c r="B53" i="11" s="1"/>
  <c r="B25" i="11"/>
  <c r="B56" i="11" s="1"/>
  <c r="D24" i="11"/>
  <c r="D23" i="11"/>
  <c r="D22" i="11"/>
  <c r="D21" i="11"/>
  <c r="D20" i="11"/>
  <c r="D19" i="11"/>
  <c r="D18" i="11"/>
  <c r="D17" i="11"/>
  <c r="D16" i="11"/>
  <c r="B11" i="11"/>
  <c r="B49" i="11" s="1"/>
  <c r="J46" i="11" l="1"/>
  <c r="D25" i="11"/>
  <c r="B55" i="11" s="1"/>
  <c r="H60" i="10"/>
  <c r="I46" i="10" l="1"/>
  <c r="H46" i="10"/>
  <c r="G46" i="10"/>
  <c r="F46" i="10"/>
  <c r="E46" i="10"/>
  <c r="D46" i="10"/>
  <c r="C46" i="10"/>
  <c r="B46" i="10"/>
  <c r="J45" i="10"/>
  <c r="J44" i="10"/>
  <c r="J43" i="10"/>
  <c r="J42" i="10"/>
  <c r="J41" i="10"/>
  <c r="J40" i="10"/>
  <c r="J39" i="10"/>
  <c r="J35" i="10"/>
  <c r="F60" i="10"/>
  <c r="B52" i="10" s="1"/>
  <c r="C25" i="10"/>
  <c r="B25" i="10"/>
  <c r="D24" i="10"/>
  <c r="D23" i="10"/>
  <c r="D22" i="10"/>
  <c r="D21" i="10"/>
  <c r="D20" i="10"/>
  <c r="D19" i="10"/>
  <c r="D18" i="10"/>
  <c r="D17" i="10"/>
  <c r="D16" i="10"/>
  <c r="B11" i="10"/>
  <c r="B49" i="10" s="1"/>
  <c r="B56" i="10" l="1"/>
  <c r="J46" i="10"/>
  <c r="D25" i="10"/>
  <c r="B55" i="10" s="1"/>
  <c r="B53" i="10"/>
  <c r="J35" i="9" l="1"/>
  <c r="I46" i="9" l="1"/>
  <c r="H46" i="9"/>
  <c r="G46" i="9"/>
  <c r="F46" i="9"/>
  <c r="E46" i="9"/>
  <c r="D46" i="9"/>
  <c r="C46" i="9"/>
  <c r="B46" i="9"/>
  <c r="J45" i="9"/>
  <c r="J44" i="9"/>
  <c r="J43" i="9"/>
  <c r="J42" i="9"/>
  <c r="J41" i="9"/>
  <c r="J40" i="9"/>
  <c r="J39" i="9"/>
  <c r="H25" i="9"/>
  <c r="B52" i="9" s="1"/>
  <c r="C25" i="9"/>
  <c r="B25" i="9"/>
  <c r="D24" i="9"/>
  <c r="D23" i="9"/>
  <c r="D22" i="9"/>
  <c r="D21" i="9"/>
  <c r="D20" i="9"/>
  <c r="D19" i="9"/>
  <c r="D18" i="9"/>
  <c r="D17" i="9"/>
  <c r="D16" i="9"/>
  <c r="B11" i="9"/>
  <c r="B49" i="9" s="1"/>
  <c r="B56" i="9" l="1"/>
  <c r="J46" i="9"/>
  <c r="B53" i="9"/>
  <c r="D25" i="9"/>
  <c r="B55" i="9" s="1"/>
  <c r="I41" i="8"/>
  <c r="H41" i="8"/>
  <c r="G41" i="8"/>
  <c r="F41" i="8"/>
  <c r="E41" i="8"/>
  <c r="D41" i="8"/>
  <c r="C41" i="8"/>
  <c r="B41" i="8"/>
  <c r="J40" i="8"/>
  <c r="J39" i="8"/>
  <c r="J38" i="8"/>
  <c r="J37" i="8"/>
  <c r="J36" i="8"/>
  <c r="J35" i="8"/>
  <c r="J34" i="8"/>
  <c r="H30" i="8"/>
  <c r="B46" i="8" s="1"/>
  <c r="C30" i="8"/>
  <c r="B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B11" i="8"/>
  <c r="B44" i="8" s="1"/>
  <c r="J41" i="8" l="1"/>
  <c r="B50" i="8"/>
  <c r="D30" i="8"/>
  <c r="B49" i="8" s="1"/>
  <c r="B47" i="8"/>
  <c r="I41" i="7"/>
  <c r="H41" i="7"/>
  <c r="G41" i="7"/>
  <c r="F41" i="7"/>
  <c r="E41" i="7"/>
  <c r="D41" i="7"/>
  <c r="C41" i="7"/>
  <c r="B41" i="7"/>
  <c r="J40" i="7"/>
  <c r="J39" i="7"/>
  <c r="J38" i="7"/>
  <c r="J37" i="7"/>
  <c r="J36" i="7"/>
  <c r="J35" i="7"/>
  <c r="J34" i="7"/>
  <c r="H30" i="7"/>
  <c r="B46" i="7" s="1"/>
  <c r="C30" i="7"/>
  <c r="B47" i="7" s="1"/>
  <c r="B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B11" i="7"/>
  <c r="B44" i="7" s="1"/>
  <c r="J41" i="7" l="1"/>
  <c r="B50" i="7"/>
  <c r="D30" i="7"/>
  <c r="B49" i="7" s="1"/>
  <c r="I47" i="5" l="1"/>
  <c r="H47" i="5"/>
  <c r="G47" i="5"/>
  <c r="F47" i="5"/>
  <c r="E47" i="5"/>
  <c r="D47" i="5"/>
  <c r="C47" i="5"/>
  <c r="B47" i="5"/>
  <c r="J46" i="5"/>
  <c r="J45" i="5"/>
  <c r="J44" i="5"/>
  <c r="J43" i="5"/>
  <c r="J42" i="5"/>
  <c r="J41" i="5"/>
  <c r="J40" i="5"/>
  <c r="H36" i="5"/>
  <c r="B52" i="5" s="1"/>
  <c r="C36" i="5"/>
  <c r="B53" i="5" s="1"/>
  <c r="B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B17" i="5"/>
  <c r="B50" i="5" s="1"/>
  <c r="J47" i="5" l="1"/>
  <c r="D36" i="5"/>
  <c r="B55" i="5" s="1"/>
  <c r="B56" i="5"/>
  <c r="I47" i="4" l="1"/>
  <c r="H47" i="4"/>
  <c r="G47" i="4"/>
  <c r="F47" i="4"/>
  <c r="E47" i="4"/>
  <c r="D47" i="4"/>
  <c r="C47" i="4"/>
  <c r="B47" i="4"/>
  <c r="J46" i="4"/>
  <c r="J45" i="4"/>
  <c r="J44" i="4"/>
  <c r="J43" i="4"/>
  <c r="J42" i="4"/>
  <c r="J41" i="4"/>
  <c r="J40" i="4"/>
  <c r="H36" i="4"/>
  <c r="B52" i="4" s="1"/>
  <c r="C36" i="4"/>
  <c r="B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B17" i="4"/>
  <c r="B50" i="4" s="1"/>
  <c r="B53" i="4" l="1"/>
  <c r="B56" i="4"/>
  <c r="D36" i="4"/>
  <c r="B55" i="4" s="1"/>
  <c r="J47" i="4"/>
  <c r="I47" i="6"/>
  <c r="J46" i="6"/>
  <c r="J45" i="6"/>
  <c r="J44" i="6"/>
  <c r="J43" i="6"/>
  <c r="J42" i="6"/>
  <c r="J41" i="6"/>
  <c r="J40" i="6"/>
  <c r="B56" i="6" l="1"/>
  <c r="H47" i="6"/>
  <c r="E47" i="6"/>
  <c r="J47" i="6" l="1"/>
  <c r="F47" i="6"/>
  <c r="D47" i="6"/>
  <c r="C47" i="6"/>
  <c r="B47" i="6"/>
  <c r="H36" i="6"/>
  <c r="B52" i="6" s="1"/>
  <c r="C36" i="6"/>
  <c r="B53" i="6" s="1"/>
  <c r="B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B17" i="6"/>
  <c r="D36" i="6" l="1"/>
  <c r="B55" i="6" s="1"/>
  <c r="G47" i="6"/>
  <c r="C57" i="2" l="1"/>
  <c r="D57" i="2"/>
  <c r="F57" i="2"/>
  <c r="B57" i="2"/>
  <c r="E51" i="2"/>
  <c r="G51" i="2" s="1"/>
  <c r="E52" i="2"/>
  <c r="G52" i="2" s="1"/>
  <c r="E53" i="2"/>
  <c r="G53" i="2" s="1"/>
  <c r="E54" i="2"/>
  <c r="G54" i="2" s="1"/>
  <c r="E55" i="2"/>
  <c r="G55" i="2" s="1"/>
  <c r="E56" i="2"/>
  <c r="G56" i="2" s="1"/>
  <c r="B38" i="2"/>
  <c r="C38" i="2"/>
  <c r="F38" i="2"/>
  <c r="E50" i="2"/>
  <c r="G50" i="2" s="1"/>
  <c r="D38" i="2" l="1"/>
  <c r="G57" i="2"/>
  <c r="E57" i="2"/>
  <c r="B19" i="2" l="1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B46" i="2" l="1"/>
  <c r="F5" i="1" l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4" i="1"/>
  <c r="E19" i="1"/>
  <c r="D19" i="1"/>
  <c r="F19" i="1" l="1"/>
  <c r="B19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2A278C6-BC9D-4CFD-B354-5EF5EF290FB0}" keepAlive="1" name="Query - April 19" description="Connection to the 'April 19' query in the workbook." type="5" refreshedVersion="6" background="1">
    <dbPr connection="Provider=Microsoft.Mashup.OleDb.1;Data Source=$Workbook$;Location=&quot;April 19&quot;;Extended Properties=&quot;&quot;" command="SELECT * FROM [April 19]"/>
  </connection>
</connections>
</file>

<file path=xl/sharedStrings.xml><?xml version="1.0" encoding="utf-8"?>
<sst xmlns="http://schemas.openxmlformats.org/spreadsheetml/2006/main" count="6539" uniqueCount="694">
  <si>
    <t>New Members</t>
  </si>
  <si>
    <t>Regular</t>
  </si>
  <si>
    <t>Special</t>
  </si>
  <si>
    <t>Young Organist</t>
  </si>
  <si>
    <t>Ind. Regular</t>
  </si>
  <si>
    <t>Ind. Special</t>
  </si>
  <si>
    <t>Ind. Young Organist</t>
  </si>
  <si>
    <t>Volunteer</t>
  </si>
  <si>
    <t>Lifetime Member</t>
  </si>
  <si>
    <t>Ind. Regular 2 Year</t>
  </si>
  <si>
    <t>Ind. Regular 3 Year</t>
  </si>
  <si>
    <t>Ind. Special 2 Year</t>
  </si>
  <si>
    <t>Ind. Special 3 Year</t>
  </si>
  <si>
    <t>Ind. Young Organist 2 Year</t>
  </si>
  <si>
    <t>Ind. Young Organist 3 Year</t>
  </si>
  <si>
    <t>Total:</t>
  </si>
  <si>
    <t>Monthly Membership Report - July 2019</t>
  </si>
  <si>
    <t>Member Counts</t>
  </si>
  <si>
    <t>June 2019</t>
  </si>
  <si>
    <t>July 2019</t>
  </si>
  <si>
    <t>RCCO</t>
  </si>
  <si>
    <t>Net Gain/Loss</t>
  </si>
  <si>
    <t>July 2017</t>
  </si>
  <si>
    <t>Monthly Membership Report - June 2019</t>
  </si>
  <si>
    <t>June 2018</t>
  </si>
  <si>
    <t>June 2019 Cancellations</t>
  </si>
  <si>
    <t>July 2019 Cancellations</t>
  </si>
  <si>
    <t>Total Current Membership:</t>
  </si>
  <si>
    <t>2018 to 2019 Loss:</t>
  </si>
  <si>
    <t>2018 to 2019 Retention:</t>
  </si>
  <si>
    <t>Total New Members in June:</t>
  </si>
  <si>
    <t>Total Lapsed Members in June:</t>
  </si>
  <si>
    <t>Northeast</t>
  </si>
  <si>
    <t>MidAtlantic</t>
  </si>
  <si>
    <t>Southeast</t>
  </si>
  <si>
    <t>Great Lakes</t>
  </si>
  <si>
    <t>North Central</t>
  </si>
  <si>
    <t>Southwest</t>
  </si>
  <si>
    <t>West</t>
  </si>
  <si>
    <t>New Members by Category</t>
  </si>
  <si>
    <t xml:space="preserve">Regular </t>
  </si>
  <si>
    <t>Member Counts by Region</t>
  </si>
  <si>
    <t>Subtotal</t>
  </si>
  <si>
    <t>Dual</t>
  </si>
  <si>
    <t>Total</t>
  </si>
  <si>
    <t>Aug 2018</t>
  </si>
  <si>
    <t>Aug 2019</t>
  </si>
  <si>
    <t>Total New Members in August:</t>
  </si>
  <si>
    <t>Ind Regular</t>
  </si>
  <si>
    <t>Ind Special</t>
  </si>
  <si>
    <t>Ind YO</t>
  </si>
  <si>
    <t>MS</t>
  </si>
  <si>
    <t>MN</t>
  </si>
  <si>
    <t>ME</t>
  </si>
  <si>
    <t>2018 to 2019 Net Change:</t>
  </si>
  <si>
    <t>RCCO Dual</t>
  </si>
  <si>
    <t>Cancelled June Members Who Did Not Renew</t>
  </si>
  <si>
    <t>Sept 2018</t>
  </si>
  <si>
    <t>Sept 2019</t>
  </si>
  <si>
    <t>Cancelled July Members Who Did Not Renew</t>
  </si>
  <si>
    <t>Total New Members in Sept:</t>
  </si>
  <si>
    <t>Total Lapsed Members in July:</t>
  </si>
  <si>
    <t>Total New Members from September 2018- August 2019:</t>
  </si>
  <si>
    <t>Total New Members from October 2018- September 2019:</t>
  </si>
  <si>
    <t>Oct. 2018</t>
  </si>
  <si>
    <t>Oct. 2019</t>
  </si>
  <si>
    <t>Cancelled August Members Who Did Not Renew</t>
  </si>
  <si>
    <t>Total New Members from November 2018- October 2019:</t>
  </si>
  <si>
    <t>Total Lapsed Members in Aug.:</t>
  </si>
  <si>
    <t>Total New Members in Oct.:</t>
  </si>
  <si>
    <t>Nov. 2018</t>
  </si>
  <si>
    <t>Nov. 2019</t>
  </si>
  <si>
    <t>Cancelled September Members Who Did Not Renew</t>
  </si>
  <si>
    <t>Total New Members in Nov.:</t>
  </si>
  <si>
    <t>Total New Members from December 2018- November 2019:</t>
  </si>
  <si>
    <t>Total Lapsed Members in Sept.:</t>
  </si>
  <si>
    <t>Cancelled October Members Who Did Not Renew</t>
  </si>
  <si>
    <t>Dec. 2018</t>
  </si>
  <si>
    <t>Dec. 2019</t>
  </si>
  <si>
    <t>Total New Members in Dec.:</t>
  </si>
  <si>
    <t>Total New Members from January 2019- December 2019:</t>
  </si>
  <si>
    <t>Total Lapsed Members in Oct.:</t>
  </si>
  <si>
    <t>Total Chapter Count:</t>
  </si>
  <si>
    <t>Jan. 2019</t>
  </si>
  <si>
    <t>Jan. 2020</t>
  </si>
  <si>
    <t>Cancelled November Members Who Did Not Renew</t>
  </si>
  <si>
    <t>Total New Members from February 2019- January 2020:</t>
  </si>
  <si>
    <t>Total Lapsed Members in Nov.:</t>
  </si>
  <si>
    <t>Regular Members Moving to Special in January:</t>
  </si>
  <si>
    <t>Apr - Jun 19</t>
  </si>
  <si>
    <t>Jan - Mar 19</t>
  </si>
  <si>
    <t>&gt;=2016</t>
  </si>
  <si>
    <t>Total New Members in January:</t>
  </si>
  <si>
    <t>Total Reinstating Members in January</t>
  </si>
  <si>
    <t>AGOYO Members Moving to Regular in January:</t>
  </si>
  <si>
    <t>Current Members Reported as Deceased during January:</t>
  </si>
  <si>
    <t>Lapsed Members Reported as Deceased During January:</t>
  </si>
  <si>
    <t>Reinstating Members in January by Lapse Date</t>
  </si>
  <si>
    <t>Feb. 2019</t>
  </si>
  <si>
    <t>Feb. 2020</t>
  </si>
  <si>
    <t>Total New Members from March 2019- February 2020:</t>
  </si>
  <si>
    <t>Total Lapsed Members in Dec.:</t>
  </si>
  <si>
    <t>Reinstating Members in February by Lapse Date</t>
  </si>
  <si>
    <t>AGOYO Members Moving to Regular in February:</t>
  </si>
  <si>
    <t>Lapsed Members Reported as Deceased During February:</t>
  </si>
  <si>
    <t>Current Members Reported as Deceased during February:</t>
  </si>
  <si>
    <t>Regular Members Moving to Special in February:</t>
  </si>
  <si>
    <t>Jul - Aug 19</t>
  </si>
  <si>
    <t>Jan - Jun 19</t>
  </si>
  <si>
    <t>2019 to 2020 Net Change:</t>
  </si>
  <si>
    <t>2019 to 2020 Retention:</t>
  </si>
  <si>
    <t>Total New Members in February:</t>
  </si>
  <si>
    <t>Total Reinstating Members in February:</t>
  </si>
  <si>
    <t>Members Who Cancelled in December</t>
  </si>
  <si>
    <t>By Membership Category</t>
  </si>
  <si>
    <t>By Region</t>
  </si>
  <si>
    <t>Mid-Atlantic</t>
  </si>
  <si>
    <t>Current Members by Category</t>
  </si>
  <si>
    <t>Mar. 2019</t>
  </si>
  <si>
    <t>Mar. 2020</t>
  </si>
  <si>
    <t>AGOYO Members Moving to Regular in March:</t>
  </si>
  <si>
    <t>Regular Members Moving to Special in March:</t>
  </si>
  <si>
    <t>Current Members Reported as Deceased during March:</t>
  </si>
  <si>
    <t>Lapsed Members Reported as Deceased During March:</t>
  </si>
  <si>
    <t>Reinstating Members in March by Lapse Date</t>
  </si>
  <si>
    <t>Total New Members in March:</t>
  </si>
  <si>
    <t>Total Reinstating Members in March:</t>
  </si>
  <si>
    <t>Total New Members from April 2019 - March 2020:</t>
  </si>
  <si>
    <t>Total Lapsed Members in Jan.:</t>
  </si>
  <si>
    <t>Apr. 2019</t>
  </si>
  <si>
    <t>Apr. 2020</t>
  </si>
  <si>
    <t>AGOYO Members Moving to Regular in April:</t>
  </si>
  <si>
    <t>Regular Members Moving to Special in April:</t>
  </si>
  <si>
    <t>Current Members Reported as Deceased during April:</t>
  </si>
  <si>
    <t>Lapsed Members Reported as Deceased During April:</t>
  </si>
  <si>
    <t>Members Who Cancelled in January</t>
  </si>
  <si>
    <t>Total New Members in April:</t>
  </si>
  <si>
    <t>Total Reinstating Members in April:</t>
  </si>
  <si>
    <t>Total New Members from May 2019 - April 2020:</t>
  </si>
  <si>
    <t>Reinstating Members in April by Lapse Date</t>
  </si>
  <si>
    <t>Jul - Sep 19</t>
  </si>
  <si>
    <t>NE</t>
  </si>
  <si>
    <t>MA</t>
  </si>
  <si>
    <t>SE</t>
  </si>
  <si>
    <t>GL</t>
  </si>
  <si>
    <t>NC</t>
  </si>
  <si>
    <t>SW</t>
  </si>
  <si>
    <t>WE</t>
  </si>
  <si>
    <t>Regular 2019</t>
  </si>
  <si>
    <t>Special 2019</t>
  </si>
  <si>
    <t>Young Organist 2019</t>
  </si>
  <si>
    <t>Members Who Were Cancelled in January</t>
  </si>
  <si>
    <t>May 2019</t>
  </si>
  <si>
    <t>May 2020</t>
  </si>
  <si>
    <t>AGOYO Members Moving to Regular in May:</t>
  </si>
  <si>
    <t>Regular Members Moving to Special in May:</t>
  </si>
  <si>
    <t>Current Members Reported as Deceased during May:</t>
  </si>
  <si>
    <t>Lapsed Members Reported as Deceased During May:</t>
  </si>
  <si>
    <t>Reinstating Members in May by Lapse Date</t>
  </si>
  <si>
    <t>Jul - Oct 19</t>
  </si>
  <si>
    <t>Total New Members from June 2019 - May 2020:</t>
  </si>
  <si>
    <t>Total New Members in May:</t>
  </si>
  <si>
    <t>Total Reinstating Members in May:</t>
  </si>
  <si>
    <t>Total Lapsed Members in Feb.:</t>
  </si>
  <si>
    <t>Members Who Were Cancelled in February</t>
  </si>
  <si>
    <t>June 2020</t>
  </si>
  <si>
    <t>AGOYO Members Moving to Regular in June:</t>
  </si>
  <si>
    <t>Regular Members Moving to Special in June:</t>
  </si>
  <si>
    <t>Current Members Reported as Deceased during June:</t>
  </si>
  <si>
    <t>Lapsed Members Reported as Deceased During June:</t>
  </si>
  <si>
    <t>Reinstating Members in June by Lapse Date</t>
  </si>
  <si>
    <t>Jan - Jul 19</t>
  </si>
  <si>
    <t>Aug - Nov 19</t>
  </si>
  <si>
    <t>Total Reinstating Members in June:</t>
  </si>
  <si>
    <t>Members Who Were Cancelled in March</t>
  </si>
  <si>
    <t>Total New Members from July 2019 - June 2020:</t>
  </si>
  <si>
    <t>Total Lapsed Members in March:</t>
  </si>
  <si>
    <t>Regular 19</t>
  </si>
  <si>
    <t>Special 19</t>
  </si>
  <si>
    <t>Young Organist 19</t>
  </si>
  <si>
    <t>July 2020</t>
  </si>
  <si>
    <t>AGOYO Members Moving to Regular in July:</t>
  </si>
  <si>
    <t>Regular Members Moving to Special in July:</t>
  </si>
  <si>
    <t>Current Members Reported as Deceased during July:</t>
  </si>
  <si>
    <t>Lapsed Members Reported as Deceased During July:</t>
  </si>
  <si>
    <t>Reinstating Members in July by Lapse Date</t>
  </si>
  <si>
    <t>Total New Members in July:</t>
  </si>
  <si>
    <t>Total Reinstating Members in July:</t>
  </si>
  <si>
    <t>Total New Members from Aug. 2019 - July 2020:</t>
  </si>
  <si>
    <t>Aug - Dec 19</t>
  </si>
  <si>
    <t>Total Lapsed Members in April:</t>
  </si>
  <si>
    <t>Members Who Were Cancelled in April</t>
  </si>
  <si>
    <t>Aug. 2019</t>
  </si>
  <si>
    <t>Aug. 2020</t>
  </si>
  <si>
    <t>Members Who Were Cancelled in May</t>
  </si>
  <si>
    <t>Total New Members in Aug.:</t>
  </si>
  <si>
    <t>Total Reinstating Members in Aug.:</t>
  </si>
  <si>
    <t>Total New Members from Sept. 2019 - Aug. 2020:</t>
  </si>
  <si>
    <t>Total Lapsed Members in May:</t>
  </si>
  <si>
    <t>AGOYO Members Moving to Regular in Aug.:</t>
  </si>
  <si>
    <t>Regular Members Moving to Special in Aug.:</t>
  </si>
  <si>
    <t>Current Members Reported as Deceased during Aug.:</t>
  </si>
  <si>
    <t>Lapsed Members Reported as Deceased During Aug.:</t>
  </si>
  <si>
    <t>Reinstating Members in August by Lapse Date</t>
  </si>
  <si>
    <t>Lapsed Members still in Grace Period</t>
  </si>
  <si>
    <t>1 Month Out from Cancellation (June)</t>
  </si>
  <si>
    <t>2 Months Out from Cancellation (July)</t>
  </si>
  <si>
    <t>Membership Category</t>
  </si>
  <si>
    <t>3 Months Out from Cancellation (August)</t>
  </si>
  <si>
    <t>* Counts as of 9/1/20</t>
  </si>
  <si>
    <t>Sept. 2019</t>
  </si>
  <si>
    <t>Sept. 2020</t>
  </si>
  <si>
    <t>AGOYO Members Moving to Regular in Sept.:</t>
  </si>
  <si>
    <t>Regular Members Moving to Special in Sept.:</t>
  </si>
  <si>
    <t>Current Members Reported as Deceased during Sept.:</t>
  </si>
  <si>
    <t>Lapsed Members Reported as Deceased During Sept.:</t>
  </si>
  <si>
    <t>Reinstating Members in September by Lapse Date</t>
  </si>
  <si>
    <t>&gt;=2017</t>
  </si>
  <si>
    <t>1 Month Out from Cancellation (July)</t>
  </si>
  <si>
    <t>2 Months Out from Cancellation (August)</t>
  </si>
  <si>
    <t>3 Months Out from Cancellation (September)</t>
  </si>
  <si>
    <t>Total New Members in Sept.:</t>
  </si>
  <si>
    <t>Total Reinstating Members in Sept.:</t>
  </si>
  <si>
    <t>Total New Members from Oct. 2019 - Sept. 2020:</t>
  </si>
  <si>
    <t>Members Who Were Cancelled in June</t>
  </si>
  <si>
    <t>* Counts as of 10/1/20</t>
  </si>
  <si>
    <t>NA</t>
  </si>
  <si>
    <t>Oct. 2020</t>
  </si>
  <si>
    <t>Jan-Feb 20</t>
  </si>
  <si>
    <t>Current Members Reported as Deceased during Oct.:</t>
  </si>
  <si>
    <t>Lapsed Members Reported as Deceased During Oct.:</t>
  </si>
  <si>
    <t>Projected AGOYO Members Moving to Regular in Oct.:</t>
  </si>
  <si>
    <t>Projected Regular Members Moving to Special in Oct.:</t>
  </si>
  <si>
    <t>Reinstating Members in October by Lapse Date</t>
  </si>
  <si>
    <t>1 Month Out from Cancellation (August)</t>
  </si>
  <si>
    <t>2 Months Out from Cancellation (September)</t>
  </si>
  <si>
    <t>3 Months Out from Cancellation (October)</t>
  </si>
  <si>
    <t>Total Reinstating Members in Oct.:</t>
  </si>
  <si>
    <t>Members Who Were Cancelled in July</t>
  </si>
  <si>
    <t>Total New Members from Nov. 2019 - Oct. 2020:</t>
  </si>
  <si>
    <t>* Counts as of 11/2/20</t>
  </si>
  <si>
    <t>Nov. 2020</t>
  </si>
  <si>
    <t>Projected AGOYO Members Moving to Regular in Nov.:</t>
  </si>
  <si>
    <t>Projected Regular Members Moving to Special in Nov.:</t>
  </si>
  <si>
    <t>Current Members Reported as Deceased during Nov.:</t>
  </si>
  <si>
    <t>Lapsed Members Reported as Deceased During Nov.:</t>
  </si>
  <si>
    <t>Reinstating Members in November by Lapse Date</t>
  </si>
  <si>
    <t>Jan-Mar 20</t>
  </si>
  <si>
    <t>* Counts as of 12/1/20</t>
  </si>
  <si>
    <t>1 Month Out from Cancellation (September)</t>
  </si>
  <si>
    <t>2 Months Out from Cancellation (October)</t>
  </si>
  <si>
    <t>3 Months Out from Cancellation (November)</t>
  </si>
  <si>
    <t>Total Reinstating Members in Nov.:</t>
  </si>
  <si>
    <t>Total New Members from Dec. 2019 - Nov. 2020:</t>
  </si>
  <si>
    <t>Members Who Were Cancelled in August</t>
  </si>
  <si>
    <t>Dec. 2020</t>
  </si>
  <si>
    <t>* Counts as of 1/4/21</t>
  </si>
  <si>
    <t>Projected Regular Members Moving to Special in Dec.:</t>
  </si>
  <si>
    <t>Projected AGOYO Members Moving to Regular in Dec.:</t>
  </si>
  <si>
    <t>Current Members Reported as Deceased during Dec.:</t>
  </si>
  <si>
    <t>Lapsed Members Reported as Deceased During Dec.:</t>
  </si>
  <si>
    <t>1 Month Out from Cancellation (October)</t>
  </si>
  <si>
    <t>2 Months Out from Cancellation (November)</t>
  </si>
  <si>
    <t>3 Months Out from Cancellation (December)</t>
  </si>
  <si>
    <t>Total Reinstating Members in Dec.:</t>
  </si>
  <si>
    <t>Total New Members from Jan. 2020 - Dec. 2020:</t>
  </si>
  <si>
    <t>Members Who Were Cancelled in September</t>
  </si>
  <si>
    <t>Reinstating Members in December by Lapse Date</t>
  </si>
  <si>
    <t>Jan-Apr 20</t>
  </si>
  <si>
    <t>Jan. 2021</t>
  </si>
  <si>
    <t>Projected AGOYO Members Moving to Regular in Jan.:</t>
  </si>
  <si>
    <t>Projected Regular Members Moving to Special in Jan.:</t>
  </si>
  <si>
    <t>Current Members Reported as Deceased during Jan.:</t>
  </si>
  <si>
    <t>Lapsed Members Reported as Deceased During Jan.:</t>
  </si>
  <si>
    <t>Jan-May 20</t>
  </si>
  <si>
    <t>* Counts as of 2/1/21</t>
  </si>
  <si>
    <t>1 Month Out from Cancellation (November)</t>
  </si>
  <si>
    <t>2 Months Out from Cancellation (December)</t>
  </si>
  <si>
    <t>3 Months Out from Cancellation (January)</t>
  </si>
  <si>
    <t>Total New Members in Jan.:</t>
  </si>
  <si>
    <t>Total Reinstating Members in Jan.:</t>
  </si>
  <si>
    <t>Total New Members from Feb. 2020 - Jan. 2021:</t>
  </si>
  <si>
    <t>Members Who Were Cancelled in October</t>
  </si>
  <si>
    <t>Feb. 2021</t>
  </si>
  <si>
    <t>Projected AGOYO Members Moving to Regular in Feb.:</t>
  </si>
  <si>
    <t>Projected Regular Members Moving to Special in Feb.:</t>
  </si>
  <si>
    <t>Current Members Reported as Deceased during Feb.:</t>
  </si>
  <si>
    <t>Lapsed Members Reported as Deceased During Feb.:</t>
  </si>
  <si>
    <t>Jan-Jun 20</t>
  </si>
  <si>
    <t>* Counts as of 3/1/21</t>
  </si>
  <si>
    <t>1 Month Out from Cancellation (December)</t>
  </si>
  <si>
    <t>2 Months Out from Cancellation (January)</t>
  </si>
  <si>
    <t>3 Months Out from Cancellation (February)</t>
  </si>
  <si>
    <t>Total New Members in Feb.:</t>
  </si>
  <si>
    <t>Total Reinstating Members in Feb.:</t>
  </si>
  <si>
    <t>Total New Members from Mar. 2020 - Feb. 2021:</t>
  </si>
  <si>
    <t>2020 to 2021 Net Change:</t>
  </si>
  <si>
    <t>2020 to 2021 Retention:</t>
  </si>
  <si>
    <t>Cancelled Members After 3 Month Grace Period - November</t>
  </si>
  <si>
    <t>Mar. 2021</t>
  </si>
  <si>
    <t>Jun-Aug 20</t>
  </si>
  <si>
    <t>Projected AGOYO Members Moving to Regular in Mar.:</t>
  </si>
  <si>
    <t>Projected Regular Members Moving to Special in Mar.:</t>
  </si>
  <si>
    <t>Current Members Reported as Deceased during Mar.:</t>
  </si>
  <si>
    <t>Lapsed Members Reported as Deceased During Mar.:</t>
  </si>
  <si>
    <t>* Counts as of 4/1/21</t>
  </si>
  <si>
    <t>3 Months Out from Cancellation (March)</t>
  </si>
  <si>
    <t>2 Months Out from Cancellation (February)</t>
  </si>
  <si>
    <t>1 Month Out from Cancellation (January)</t>
  </si>
  <si>
    <t>Total New Members in Mar.:</t>
  </si>
  <si>
    <t>Total Reinstating Members in Mar.:</t>
  </si>
  <si>
    <t>Total New Members from Apr. 2020 - Mar. 2021:</t>
  </si>
  <si>
    <t>Cancelled Members After 3 Month Grace Period - December</t>
  </si>
  <si>
    <t>Apr. 2021</t>
  </si>
  <si>
    <t>Projected AGOYO Members Moving to Regular in April:</t>
  </si>
  <si>
    <t>Projected Regular Members Moving to Special in April:</t>
  </si>
  <si>
    <t>Jul-Sept 20</t>
  </si>
  <si>
    <t>* Counts as of 5/3/21</t>
  </si>
  <si>
    <t>1 Month Out from Cancellation (February)</t>
  </si>
  <si>
    <t>2 Months Out from Cancellation (March)</t>
  </si>
  <si>
    <t>3 Months Out from Cancellation (April)</t>
  </si>
  <si>
    <t>Total New Members in Apr.:</t>
  </si>
  <si>
    <t>Total Reinstating Members in Apr.:</t>
  </si>
  <si>
    <t>Cancelled Members After 3 Month Grace Period - January</t>
  </si>
  <si>
    <t>Total New Members from      May 2020 - Apr. 2021:</t>
  </si>
  <si>
    <t>May 2021</t>
  </si>
  <si>
    <t>Projected AGOYO Members Moving to Regular in May:</t>
  </si>
  <si>
    <t>Projected Regular Members Moving to Special in May:</t>
  </si>
  <si>
    <t>Jul-Oct 20</t>
  </si>
  <si>
    <t>* Counts as of 6/1/21</t>
  </si>
  <si>
    <t>1 Month Out from Cancellation (March)</t>
  </si>
  <si>
    <t>2 Months Out from Cancellation (April)</t>
  </si>
  <si>
    <t>3 Months Out from Cancellation (May)</t>
  </si>
  <si>
    <t>Cancelled Members After 3 Month Grace Period - February</t>
  </si>
  <si>
    <t>Total New Members from      June 2020 - May 2021:</t>
  </si>
  <si>
    <t>June 2021</t>
  </si>
  <si>
    <t>Projected AGOYO Members Moving to Regular in June:</t>
  </si>
  <si>
    <t>Projected Regular Members Moving to Special in June:</t>
  </si>
  <si>
    <t>Jul-Nov 20</t>
  </si>
  <si>
    <t>* Counts as of 7/1/21</t>
  </si>
  <si>
    <t>1 Month Out from Cancellation (April)</t>
  </si>
  <si>
    <t>2 Months Out from Cancellation (May)</t>
  </si>
  <si>
    <t>3 Months Out from Cancellation (June)</t>
  </si>
  <si>
    <t>Cancelled Members After 3 Month Grace Period - March</t>
  </si>
  <si>
    <t>Total Lapsed Members in Mar.:</t>
  </si>
  <si>
    <t>Total New Members from      July 2020 - June 2021:</t>
  </si>
  <si>
    <t>July 2021</t>
  </si>
  <si>
    <t>Projected AGOYO Members Moving to Regular in July:</t>
  </si>
  <si>
    <t>Projected Regular Members Moving to Special in July:</t>
  </si>
  <si>
    <t>Jul-Dec 20</t>
  </si>
  <si>
    <t>Cancelled Members After 3 Month Grace Period - April</t>
  </si>
  <si>
    <t>* Counts as of 8/1/21</t>
  </si>
  <si>
    <t>1 Month Out from Cancellation (May)</t>
  </si>
  <si>
    <t>2 Months Out from Cancellation (June)</t>
  </si>
  <si>
    <t>3 Months Out from Cancellation (July)</t>
  </si>
  <si>
    <t>Total Lapsed Members in Apr.:</t>
  </si>
  <si>
    <t>Total New Members from      August 2020 - July 2021:</t>
  </si>
  <si>
    <t>Aug 2020</t>
  </si>
  <si>
    <t>Aug 2021</t>
  </si>
  <si>
    <t>&gt;=2018</t>
  </si>
  <si>
    <t>* Counts as of 9/1/21</t>
  </si>
  <si>
    <t>3 Months Out from Cancellation (Aug)</t>
  </si>
  <si>
    <t>Cancelled Members After 3 Month Grace Period - May</t>
  </si>
  <si>
    <t>Projected AGOYO Members Moving to Regular in Aug.:</t>
  </si>
  <si>
    <t>Projected Regular Members Moving to Special in Aug.:</t>
  </si>
  <si>
    <t>Total New Members from      September 2020 - August 2021:</t>
  </si>
  <si>
    <t>Total Reinstating Members in Aug:</t>
  </si>
  <si>
    <t>Sept 2020</t>
  </si>
  <si>
    <t>Sept 2021</t>
  </si>
  <si>
    <t>Projected AGOYO Members Moving to Regular in Sept.:</t>
  </si>
  <si>
    <t>Projected Regular Members Moving to Special in Sept.:</t>
  </si>
  <si>
    <t>Current Members Reported as Deceased During Sept.:</t>
  </si>
  <si>
    <t>&lt;=2018</t>
  </si>
  <si>
    <t>* Counts as of 10/1/21</t>
  </si>
  <si>
    <t>Cancelled Members After 3 Month Grace Period - June</t>
  </si>
  <si>
    <t>Total New Members from      October 2020 - September 2021:</t>
  </si>
  <si>
    <t>Oct 2020</t>
  </si>
  <si>
    <t>Current Members Reported as Deceased During Oct.:</t>
  </si>
  <si>
    <t>Jan-Feb 21</t>
  </si>
  <si>
    <t>* Counts as of 11/1/21</t>
  </si>
  <si>
    <t>Cancelled Members After 3 Month Grace Period - July</t>
  </si>
  <si>
    <t>Oct 2021</t>
  </si>
  <si>
    <t>Total New Members from      November 2020 - October 2021:</t>
  </si>
  <si>
    <t>Nov 2020</t>
  </si>
  <si>
    <t>Nov 2021</t>
  </si>
  <si>
    <t>Current Members Reported as Deceased During Nov.:</t>
  </si>
  <si>
    <t>Jan-Mar 21</t>
  </si>
  <si>
    <t>* Counts as of 12/1/21</t>
  </si>
  <si>
    <t>Cancelled Members After 3 Month Grace Period - August</t>
  </si>
  <si>
    <t>Total Lapsed Members in August:</t>
  </si>
  <si>
    <t>Total New Members from      December 2020 - November 2021:</t>
  </si>
  <si>
    <t>Dec 2020</t>
  </si>
  <si>
    <t>Dec 2021</t>
  </si>
  <si>
    <t>Current Members Reported as Deceased During Dec.:</t>
  </si>
  <si>
    <t>Jan-Apr 21</t>
  </si>
  <si>
    <t>* Counts as of 1/1/22</t>
  </si>
  <si>
    <t>Cancelled Members After 3 Month Grace Period - September</t>
  </si>
  <si>
    <t>Total Lapsed Members in Sept:</t>
  </si>
  <si>
    <t>Total New Members from      January 2021 - December 2021:</t>
  </si>
  <si>
    <t>Jan 2021</t>
  </si>
  <si>
    <t>Jan 2022</t>
  </si>
  <si>
    <t>Current Members Reported as Deceased During Jan.:</t>
  </si>
  <si>
    <t>Jan-May 21</t>
  </si>
  <si>
    <t>* Counts as of 2/1/22</t>
  </si>
  <si>
    <t>Cancelled Members After 3 Month Grace Period - October</t>
  </si>
  <si>
    <t>Total New Members from      February 2021 - January 2022:</t>
  </si>
  <si>
    <t>Feb 2021</t>
  </si>
  <si>
    <t>Feb 2022</t>
  </si>
  <si>
    <t>Current Members Reported as Deceased During Feb.:</t>
  </si>
  <si>
    <t>Jan-Jun 21</t>
  </si>
  <si>
    <t>* Counts as of 3/1/22</t>
  </si>
  <si>
    <t>2021 to 2022 Net Change:</t>
  </si>
  <si>
    <t>2021 to 2022 Retention:</t>
  </si>
  <si>
    <t>Total New Members from      March 2021 - February 2022:</t>
  </si>
  <si>
    <t>Mar 2021</t>
  </si>
  <si>
    <t>Mar 2022</t>
  </si>
  <si>
    <t>Current Members Reported as Deceased During Mar.:</t>
  </si>
  <si>
    <t>Jun-Aug 21</t>
  </si>
  <si>
    <t>* Counts as of 4/1/22</t>
  </si>
  <si>
    <t>Total New Members from April 2021 - March 2022:</t>
  </si>
  <si>
    <t>April 2021</t>
  </si>
  <si>
    <t>April 2022</t>
  </si>
  <si>
    <t>Current Members Reported as Deceased During April:</t>
  </si>
  <si>
    <t>* Counts as of 5/1/22</t>
  </si>
  <si>
    <t>Jun-Sept 21</t>
  </si>
  <si>
    <t>Total New Members in April.:</t>
  </si>
  <si>
    <t>Total New Members from May 2021 - April 2022:</t>
  </si>
  <si>
    <t>March 2022</t>
  </si>
  <si>
    <t>Member Counts Month-over-Month</t>
  </si>
  <si>
    <t>%Change</t>
  </si>
  <si>
    <t>#Change</t>
  </si>
  <si>
    <t>May 2022</t>
  </si>
  <si>
    <t>Current Members Reported as Deceased During May:</t>
  </si>
  <si>
    <t>Jun-Dec 21</t>
  </si>
  <si>
    <t>* Counts as of 6/1/22</t>
  </si>
  <si>
    <t>Total New Members from June 2021 - May 2022:</t>
  </si>
  <si>
    <t>Total Lapsed Members in Feb:</t>
  </si>
  <si>
    <t>Total Lapsed Members in Jan:</t>
  </si>
  <si>
    <t>Total Lapsed Members in Dec:</t>
  </si>
  <si>
    <t>June 2022</t>
  </si>
  <si>
    <t>Current Members Reported as Deceased During June:</t>
  </si>
  <si>
    <t>Jul-Nov 21</t>
  </si>
  <si>
    <t>* Counts as of 7/1/22</t>
  </si>
  <si>
    <t>Total New Members from July 2021 - June 2022:</t>
  </si>
  <si>
    <t>July 2022</t>
  </si>
  <si>
    <t>Current Members Reported as Deceased During July:</t>
  </si>
  <si>
    <t>Jul-Dec 21</t>
  </si>
  <si>
    <t>* Counts as of 8/1/22</t>
  </si>
  <si>
    <t>Total New Members from August 2021 - July 2022:</t>
  </si>
  <si>
    <t>Aug 2022</t>
  </si>
  <si>
    <t>Projected AGOYO Members Moving to Regular in August:</t>
  </si>
  <si>
    <t>Projected Regular Members Moving to Special in August:</t>
  </si>
  <si>
    <t>Current Members Reported as Deceased During August:</t>
  </si>
  <si>
    <t>Lapsed Members Reported as Deceased During August:</t>
  </si>
  <si>
    <t>Jan-Feb 22</t>
  </si>
  <si>
    <t>* Counts as of 9/1/22</t>
  </si>
  <si>
    <t>Total Reinstating Members in August:</t>
  </si>
  <si>
    <t>Total New Members from September 2021 - August 2022:</t>
  </si>
  <si>
    <t xml:space="preserve">Current Membership </t>
  </si>
  <si>
    <t>Member Count Percentages</t>
  </si>
  <si>
    <t>Total New Members in September:</t>
  </si>
  <si>
    <t>Total Reinstating Members in September:</t>
  </si>
  <si>
    <t>Total New Members from October 2021 - September 2022:</t>
  </si>
  <si>
    <t>* Counts as of 10/1/22</t>
  </si>
  <si>
    <t>Sept 2022</t>
  </si>
  <si>
    <t>Projected AGOYO Members Moving to Regular in September:</t>
  </si>
  <si>
    <t>Projected Regular Members Moving to Special in September:</t>
  </si>
  <si>
    <t>Current Members Reported as Deceased During September:</t>
  </si>
  <si>
    <t>Lapsed Members Reported as Deceased During September:</t>
  </si>
  <si>
    <t>Jan-Mar22</t>
  </si>
  <si>
    <t>Oct 2022</t>
  </si>
  <si>
    <t>Projected AGOYO Members Moving to Regular in October:</t>
  </si>
  <si>
    <t>Projected Regular Members Moving to Special in October:</t>
  </si>
  <si>
    <t>Current Members Reported as Deceased During October:</t>
  </si>
  <si>
    <t>Lapsed Members Reported as Deceased During October:</t>
  </si>
  <si>
    <t>Jan-Apr22</t>
  </si>
  <si>
    <t>* Counts as of 11/1/22</t>
  </si>
  <si>
    <t>Total New Members in October:</t>
  </si>
  <si>
    <t>Total Reinstating Members in October:</t>
  </si>
  <si>
    <t>Total New Members from November 2021 - October 2022:</t>
  </si>
  <si>
    <t>Chapter Counts by Region</t>
  </si>
  <si>
    <t>Nov 2022</t>
  </si>
  <si>
    <t>Projected AGOYO Members Moving to Regular in November:</t>
  </si>
  <si>
    <t>Projected Regular Members Moving to Special in November:</t>
  </si>
  <si>
    <t>Current Members Reported as Deceased During November:</t>
  </si>
  <si>
    <t>Lapsed Members Reported as Deceased During November:</t>
  </si>
  <si>
    <t>Jan-May22</t>
  </si>
  <si>
    <t>* Counts as of 12/1/22</t>
  </si>
  <si>
    <t>Total New Members from December 2021 - November 2022:</t>
  </si>
  <si>
    <t>Total Lapsed Members in Aug:</t>
  </si>
  <si>
    <t>Dec 2022</t>
  </si>
  <si>
    <t>Projected AGOYO Members Moving to Regular in December:</t>
  </si>
  <si>
    <t>Projected Regular Members Moving to Special in December:</t>
  </si>
  <si>
    <t>Current Members Reported as Deceased During December:</t>
  </si>
  <si>
    <t>Lapsed Members Reported as Deceased During December:</t>
  </si>
  <si>
    <t>&lt;=2019</t>
  </si>
  <si>
    <t>2021</t>
  </si>
  <si>
    <t>Jan-April 22</t>
  </si>
  <si>
    <t>* Counts as of 1/1/23</t>
  </si>
  <si>
    <t>Total New Members in November:</t>
  </si>
  <si>
    <t>Total New Members in December:</t>
  </si>
  <si>
    <t>Total Reinstating Members in November:</t>
  </si>
  <si>
    <t>Total Lapsed Members in September:</t>
  </si>
  <si>
    <t>Total New Members from January 2022 - December 2022:</t>
  </si>
  <si>
    <t>Lifetime</t>
  </si>
  <si>
    <t>Total Reinstating Members in December:</t>
  </si>
  <si>
    <t>Jan 22</t>
  </si>
  <si>
    <t>Jan 2023</t>
  </si>
  <si>
    <t>Projected AGOYO Members Moving to Regular in January:</t>
  </si>
  <si>
    <t>Projected Regular Members Moving to Special in January:</t>
  </si>
  <si>
    <t>Current Members Reported as Deceased During January:</t>
  </si>
  <si>
    <t>Total Reinstating Members in January:</t>
  </si>
  <si>
    <t>Total New Members from February 2022 - January 2023:</t>
  </si>
  <si>
    <t>2022 to 2023 Net Change:</t>
  </si>
  <si>
    <t>2022 to 2023 Retention:</t>
  </si>
  <si>
    <t>Jan 23</t>
  </si>
  <si>
    <t>2020-2021</t>
  </si>
  <si>
    <t>May 22- Jul-22</t>
  </si>
  <si>
    <t>Aug 22- Sep22</t>
  </si>
  <si>
    <t>Total Lapsed Members in Oct-Jan:</t>
  </si>
  <si>
    <t>Cancelled Members by Expiration Month (End of grace period)</t>
  </si>
  <si>
    <t>Feb 22</t>
  </si>
  <si>
    <t>Feb 23</t>
  </si>
  <si>
    <t>Jan-Apr 22</t>
  </si>
  <si>
    <t>May- Jul 22</t>
  </si>
  <si>
    <t>Aug - Sep 22</t>
  </si>
  <si>
    <t xml:space="preserve">Members Cancelled in February </t>
  </si>
  <si>
    <t>Feb 22 (cancelled after grace period)</t>
  </si>
  <si>
    <t>Projected AGOYO Members Moving to Regular in February:</t>
  </si>
  <si>
    <t>Projected Regular Members Moving to Special in February:</t>
  </si>
  <si>
    <t>Current Members Reported as Deceased During February:</t>
  </si>
  <si>
    <t>Total New Members from March 2022 - February 2023:</t>
  </si>
  <si>
    <t>Mar 22</t>
  </si>
  <si>
    <t>Mar 23</t>
  </si>
  <si>
    <t>Projected AGOYO Members Moving to Regular in March:</t>
  </si>
  <si>
    <t>Projected Regular Members Moving to Special in March:</t>
  </si>
  <si>
    <t>Current Members Reported as Deceased During March:</t>
  </si>
  <si>
    <t>Aug - Oct 22</t>
  </si>
  <si>
    <t>March 22 (cancelled after grace period)</t>
  </si>
  <si>
    <t>Total New Members from April 2022 - March 2023:</t>
  </si>
  <si>
    <t>Total Lapsed Members in Mar:</t>
  </si>
  <si>
    <t>Members Cancelled in March</t>
  </si>
  <si>
    <t>April 22</t>
  </si>
  <si>
    <t>April 23</t>
  </si>
  <si>
    <t>May- Aug 22</t>
  </si>
  <si>
    <t>Sept - Nov 22</t>
  </si>
  <si>
    <t>Members Cancelled in April</t>
  </si>
  <si>
    <t>April 22 (cancelled after grace period)</t>
  </si>
  <si>
    <t>Total New Members from May 2022 - April 2023:</t>
  </si>
  <si>
    <t>May 22</t>
  </si>
  <si>
    <t>May 23</t>
  </si>
  <si>
    <t>Reinstating Members in April  by Lapse Date</t>
  </si>
  <si>
    <t>Jan-Jun 22</t>
  </si>
  <si>
    <t>Sept - Dec 22</t>
  </si>
  <si>
    <t>July- Sept 22</t>
  </si>
  <si>
    <t>Members Cancelled in May</t>
  </si>
  <si>
    <t>May 22 (cancelled after grace period)</t>
  </si>
  <si>
    <t>Total New Members from June 2022 - May 2023:</t>
  </si>
  <si>
    <t>June 22</t>
  </si>
  <si>
    <t>June 23</t>
  </si>
  <si>
    <t>Members Cancelled in June</t>
  </si>
  <si>
    <t>June 22 (cancelled after grace period)</t>
  </si>
  <si>
    <t>Total New Members from July 2022 - June 2023:</t>
  </si>
  <si>
    <t>July- Dec 22</t>
  </si>
  <si>
    <t>Subscriber Counts</t>
  </si>
  <si>
    <t>Chapter Friend Counts</t>
  </si>
  <si>
    <t>RCO Counts</t>
  </si>
  <si>
    <t>RCCO Dual Counts</t>
  </si>
  <si>
    <t>RCCO TAO Subscriber Count</t>
  </si>
  <si>
    <t>July 22</t>
  </si>
  <si>
    <t>July 23</t>
  </si>
  <si>
    <t>Members Cancelled in July</t>
  </si>
  <si>
    <t>July 22 (cancelled after grace period)</t>
  </si>
  <si>
    <t>Total New Members from August 2022 - July 2023:</t>
  </si>
  <si>
    <t>Total Lapsed Members in Juy:</t>
  </si>
  <si>
    <t>Aug 22</t>
  </si>
  <si>
    <t>Aug 23</t>
  </si>
  <si>
    <t>Jan -  Feb 23</t>
  </si>
  <si>
    <t>Members Cancelled in August</t>
  </si>
  <si>
    <t>Aug 22 (cancelled after grace period)</t>
  </si>
  <si>
    <t>Total New Members from Sept 2022 - Aug 2023:</t>
  </si>
  <si>
    <t>&lt;12 members</t>
  </si>
  <si>
    <t>13 - 60 members</t>
  </si>
  <si>
    <t>126+ members</t>
  </si>
  <si>
    <t>Chapter Sizes (inclusive of dual members)</t>
  </si>
  <si>
    <t>61 - 125 members</t>
  </si>
  <si>
    <t>Sept 22</t>
  </si>
  <si>
    <t>Sept 23</t>
  </si>
  <si>
    <t>Jan -  Mar 23</t>
  </si>
  <si>
    <t>Sept 22 (cancelled after grace period)</t>
  </si>
  <si>
    <t>Total New Members from Oct 2022 - Sept 2023:</t>
  </si>
  <si>
    <t>Members Cancelled in September</t>
  </si>
  <si>
    <t>Oct 23</t>
  </si>
  <si>
    <t>Oct 22</t>
  </si>
  <si>
    <t>Projected AGOYO Members Moving to Regular in Oct:</t>
  </si>
  <si>
    <t>Projected Regular Members Moving to Special in Oct:</t>
  </si>
  <si>
    <t>Current Members Reported as Deceased During Oct:</t>
  </si>
  <si>
    <t>Lapsed Members Reported as Deceased During Oct:</t>
  </si>
  <si>
    <t>Jan -  Apr 23</t>
  </si>
  <si>
    <t>Members Cancelled in October</t>
  </si>
  <si>
    <t>Oct 22 (cancelled after grace period)</t>
  </si>
  <si>
    <t>Total New Members from Nov 2022 - Oct 2023:</t>
  </si>
  <si>
    <t>Total Lapsed Members in Oct:</t>
  </si>
  <si>
    <t>&lt;12 members Xsmall</t>
  </si>
  <si>
    <t>13 - 60 members Small</t>
  </si>
  <si>
    <t>61 - 125 members Medium</t>
  </si>
  <si>
    <t>126+ members Large</t>
  </si>
  <si>
    <t>Nov 23</t>
  </si>
  <si>
    <t>Nov 22</t>
  </si>
  <si>
    <t>Projected AGOYO Members Moving to Regular in Nov:</t>
  </si>
  <si>
    <t>Projected Regular Members Moving to Special in Nov:</t>
  </si>
  <si>
    <t>Current Members Reported as Deceased During Nov:</t>
  </si>
  <si>
    <t>Lapsed Members Reported as Deceased During Nov:</t>
  </si>
  <si>
    <t>Jan -  May 23</t>
  </si>
  <si>
    <t>Members Cancelled in November</t>
  </si>
  <si>
    <t>Total New Members from Dec 2022 - Nov 2023:</t>
  </si>
  <si>
    <t>Total Reinstating Members in Novemberr:</t>
  </si>
  <si>
    <t>Total Lapsed Members in Nov:</t>
  </si>
  <si>
    <t>Complimentary</t>
  </si>
  <si>
    <t>Institution - Foreign</t>
  </si>
  <si>
    <t>Institution - National</t>
  </si>
  <si>
    <t>National Subscriber</t>
  </si>
  <si>
    <t>Foreign Subscriber</t>
  </si>
  <si>
    <t>Seminary</t>
  </si>
  <si>
    <t>Domestic Sub Service</t>
  </si>
  <si>
    <t>Foreign Sub Service</t>
  </si>
  <si>
    <t>Subscribers Count</t>
  </si>
  <si>
    <t>Nov 22 (cancelled after grace period)</t>
  </si>
  <si>
    <t>Total New Members from Jan 2023 - Dec 2023:</t>
  </si>
  <si>
    <t>Total Lapsed Members in December:</t>
  </si>
  <si>
    <t>Dec 22 (cancelled after grace period)</t>
  </si>
  <si>
    <t>Members Cancelled in December</t>
  </si>
  <si>
    <t>Jan - Jun23</t>
  </si>
  <si>
    <t>Lapsed Members Reported as Deceased During Dec:</t>
  </si>
  <si>
    <t>Current Members Reported as Deceased During Dec:</t>
  </si>
  <si>
    <t>Projected Regular Members Moving to Special in Dec:</t>
  </si>
  <si>
    <t>Projected AGOYO Members Moving to Regular in Dec:</t>
  </si>
  <si>
    <t>Dec 23</t>
  </si>
  <si>
    <t>Dec 22</t>
  </si>
  <si>
    <t>Jan 24</t>
  </si>
  <si>
    <t>Projected AGOYO Members Moving to Regular in Jan:</t>
  </si>
  <si>
    <t>Projected Regular Members Moving to Special in Jan:</t>
  </si>
  <si>
    <t>Current Members Reported as Deceased During Jan:</t>
  </si>
  <si>
    <t>Lapsed Members Reported as Deceased During Jan:</t>
  </si>
  <si>
    <t>Jul - Aug 23</t>
  </si>
  <si>
    <t>Jan - Jun 23</t>
  </si>
  <si>
    <t>Members Cancelled in January</t>
  </si>
  <si>
    <t>Jan 23 (begin 2 week grace period)</t>
  </si>
  <si>
    <t>Total New Members in January</t>
  </si>
  <si>
    <t>Total New Members from Feb 2023 - Jan 2024:</t>
  </si>
  <si>
    <t>Total Lapsed Members in January:</t>
  </si>
  <si>
    <t>2023 to 2024 Net Change:</t>
  </si>
  <si>
    <t>2023 to 2024 Retention:</t>
  </si>
  <si>
    <t>Retention 2023 -2024</t>
  </si>
  <si>
    <t>&lt;=12 members Xsmall</t>
  </si>
  <si>
    <t>Feb 24</t>
  </si>
  <si>
    <t>Projected AGOYO Members Moving to Regular in Feb:</t>
  </si>
  <si>
    <t>Projected Regular Members Moving to Special in Feb:</t>
  </si>
  <si>
    <t>Current Members Reported as Deceased During Feb:</t>
  </si>
  <si>
    <t>Lapsed Members Reported as Deceased During Feb:</t>
  </si>
  <si>
    <t>Jul - Sept 23</t>
  </si>
  <si>
    <t>Members Cancelled in February</t>
  </si>
  <si>
    <t>Overall 2023 to 2024 Retention:</t>
  </si>
  <si>
    <t>Total New Members from March 2023 - Feb 2024:</t>
  </si>
  <si>
    <t>Lifetime &amp; Life</t>
  </si>
  <si>
    <t>Current Members</t>
  </si>
  <si>
    <t>Membership Counts Month-over-Month</t>
  </si>
  <si>
    <t>Chapter Lifetime &amp;Life</t>
  </si>
  <si>
    <t>Ind. Lifetime</t>
  </si>
  <si>
    <t>Membership Counts by Region</t>
  </si>
  <si>
    <t>Chapter Lifetime &amp; Life</t>
  </si>
  <si>
    <t>Total Lapsed Members in February:</t>
  </si>
  <si>
    <t>Total Current Members:</t>
  </si>
  <si>
    <t>Mar 24</t>
  </si>
  <si>
    <t>Dual Reg</t>
  </si>
  <si>
    <t>Dual Spec</t>
  </si>
  <si>
    <t>Dual YO</t>
  </si>
  <si>
    <t>Dual Lifetime &amp;Life</t>
  </si>
  <si>
    <t>Xsmall (&lt;=25)</t>
  </si>
  <si>
    <t>Small (26-50)</t>
  </si>
  <si>
    <t>Medium (51-100)</t>
  </si>
  <si>
    <t>Large (101-200)</t>
  </si>
  <si>
    <t>Xlarge (201+)</t>
  </si>
  <si>
    <t>Please note change of scale</t>
  </si>
  <si>
    <t>Totals</t>
  </si>
  <si>
    <t>Projected AGOYO Members Moving to Regular in Mar:</t>
  </si>
  <si>
    <t>Projected Regular Members Moving to Special in Mar:</t>
  </si>
  <si>
    <t>Current Members Reported as Deceased During Mar:</t>
  </si>
  <si>
    <t>Lapsed Members Reported as Deceased During Mar:</t>
  </si>
  <si>
    <t>Jul-Sept 23</t>
  </si>
  <si>
    <t>Total New Members in March</t>
  </si>
  <si>
    <t>Total New Members from April 2023 - Mar 2024:</t>
  </si>
  <si>
    <t>All Dual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</si>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</sst>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[$-F800]dddd\,\ mmmm\ dd\,\ yyyy"/>
  </numFmts>
  <fonts count="23" x14ac:knownFonts="1"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.5"/>
      <color theme="3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9"/>
      <color theme="3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/>
      <diagonal/>
    </border>
    <border>
      <left/>
      <right/>
      <top style="medium">
        <color theme="3" tint="-0.249977111117893"/>
      </top>
      <bottom/>
      <diagonal/>
    </border>
    <border>
      <left/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/>
      <top/>
      <bottom/>
      <diagonal/>
    </border>
    <border>
      <left/>
      <right style="medium">
        <color theme="3" tint="-0.249977111117893"/>
      </right>
      <top/>
      <bottom style="thick">
        <color theme="4" tint="0.499984740745262"/>
      </bottom>
      <diagonal/>
    </border>
    <border>
      <left/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/>
      <top/>
      <bottom style="medium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 style="thick">
        <color theme="4" tint="0.499984740745262"/>
      </bottom>
      <diagonal/>
    </border>
    <border>
      <left/>
      <right style="medium">
        <color theme="3" tint="-0.24994659260841701"/>
      </right>
      <top/>
      <bottom style="thick">
        <color theme="4" tint="0.499984740745262"/>
      </bottom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/>
      <right style="medium">
        <color theme="3" tint="-0.24994659260841701"/>
      </right>
      <top/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theme="4" tint="0.3999755851924192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theme="4" tint="0.39997558519241921"/>
      </bottom>
      <diagonal/>
    </border>
    <border>
      <left/>
      <right style="medium">
        <color indexed="64"/>
      </right>
      <top/>
      <bottom style="medium">
        <color theme="4" tint="0.3999755851924192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theme="4"/>
      </top>
      <bottom/>
      <diagonal/>
    </border>
    <border>
      <left/>
      <right/>
      <top style="medium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ck">
        <color theme="4" tint="0.499984740745262"/>
      </bottom>
      <diagonal/>
    </border>
    <border>
      <left/>
      <right/>
      <top style="thin">
        <color theme="4"/>
      </top>
      <bottom style="medium">
        <color indexed="64"/>
      </bottom>
      <diagonal/>
    </border>
    <border>
      <left/>
      <right style="medium">
        <color indexed="64"/>
      </right>
      <top style="thin">
        <color theme="4"/>
      </top>
      <bottom style="medium">
        <color indexed="64"/>
      </bottom>
      <diagonal/>
    </border>
    <border>
      <left/>
      <right/>
      <top style="medium">
        <color indexed="64"/>
      </top>
      <bottom style="thick">
        <color theme="4" tint="0.499984740745262"/>
      </bottom>
      <diagonal/>
    </border>
    <border>
      <left style="medium">
        <color indexed="64"/>
      </left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theme="4"/>
      </top>
      <bottom style="medium">
        <color indexed="64"/>
      </bottom>
      <diagonal/>
    </border>
    <border>
      <left/>
      <right style="medium">
        <color indexed="64"/>
      </right>
      <top style="medium">
        <color theme="4" tint="0.3999755851924192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 style="medium">
        <color theme="3" tint="-0.249977111117893"/>
      </left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double">
        <color theme="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ck">
        <color theme="4" tint="0.499984740745262"/>
      </bottom>
      <diagonal/>
    </border>
  </borders>
  <cellStyleXfs count="8">
    <xf numFmtId="0" fontId="0" fillId="0" borderId="0"/>
    <xf numFmtId="0" fontId="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3" fillId="2" borderId="0" applyNumberFormat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2" applyNumberFormat="0" applyFill="0" applyAlignment="0" applyProtection="0"/>
    <xf numFmtId="0" fontId="2" fillId="0" borderId="23" applyNumberFormat="0" applyFill="0" applyAlignment="0" applyProtection="0"/>
  </cellStyleXfs>
  <cellXfs count="334">
    <xf numFmtId="0" fontId="0" fillId="0" borderId="0" xfId="0"/>
    <xf numFmtId="0" fontId="1" fillId="0" borderId="1" xfId="1"/>
    <xf numFmtId="0" fontId="3" fillId="2" borderId="0" xfId="3" applyAlignment="1">
      <alignment horizontal="right"/>
    </xf>
    <xf numFmtId="0" fontId="3" fillId="2" borderId="0" xfId="3"/>
    <xf numFmtId="49" fontId="1" fillId="0" borderId="1" xfId="1" applyNumberFormat="1"/>
    <xf numFmtId="49" fontId="0" fillId="0" borderId="0" xfId="0" applyNumberFormat="1"/>
    <xf numFmtId="9" fontId="3" fillId="2" borderId="0" xfId="5" applyFont="1" applyFill="1"/>
    <xf numFmtId="0" fontId="7" fillId="0" borderId="0" xfId="0" applyFont="1"/>
    <xf numFmtId="0" fontId="2" fillId="0" borderId="0" xfId="2"/>
    <xf numFmtId="164" fontId="0" fillId="0" borderId="0" xfId="4" applyNumberFormat="1" applyFont="1" applyAlignment="1"/>
    <xf numFmtId="0" fontId="2" fillId="0" borderId="0" xfId="2" applyAlignment="1">
      <alignment horizontal="right"/>
    </xf>
    <xf numFmtId="164" fontId="0" fillId="0" borderId="0" xfId="4" applyNumberFormat="1" applyFont="1" applyAlignment="1">
      <alignment horizontal="right"/>
    </xf>
    <xf numFmtId="0" fontId="0" fillId="0" borderId="0" xfId="0" applyAlignment="1">
      <alignment horizontal="right"/>
    </xf>
    <xf numFmtId="164" fontId="6" fillId="0" borderId="2" xfId="6" applyNumberFormat="1"/>
    <xf numFmtId="165" fontId="3" fillId="2" borderId="0" xfId="5" applyNumberFormat="1" applyFont="1" applyFill="1"/>
    <xf numFmtId="164" fontId="0" fillId="0" borderId="0" xfId="4" applyNumberFormat="1" applyFont="1" applyBorder="1" applyAlignment="1">
      <alignment horizontal="right"/>
    </xf>
    <xf numFmtId="0" fontId="0" fillId="0" borderId="6" xfId="0" applyBorder="1"/>
    <xf numFmtId="0" fontId="2" fillId="0" borderId="6" xfId="2" applyBorder="1"/>
    <xf numFmtId="0" fontId="0" fillId="0" borderId="8" xfId="0" applyBorder="1" applyAlignment="1">
      <alignment horizontal="right"/>
    </xf>
    <xf numFmtId="0" fontId="0" fillId="0" borderId="9" xfId="0" applyBorder="1"/>
    <xf numFmtId="0" fontId="3" fillId="2" borderId="10" xfId="3" applyBorder="1" applyAlignment="1">
      <alignment horizontal="right"/>
    </xf>
    <xf numFmtId="0" fontId="3" fillId="2" borderId="11" xfId="3" applyBorder="1" applyAlignment="1">
      <alignment horizontal="right"/>
    </xf>
    <xf numFmtId="0" fontId="2" fillId="0" borderId="17" xfId="2" applyBorder="1"/>
    <xf numFmtId="0" fontId="0" fillId="0" borderId="18" xfId="0" applyBorder="1" applyAlignment="1">
      <alignment horizontal="right"/>
    </xf>
    <xf numFmtId="0" fontId="0" fillId="0" borderId="19" xfId="0" applyBorder="1"/>
    <xf numFmtId="0" fontId="0" fillId="0" borderId="20" xfId="0" applyBorder="1"/>
    <xf numFmtId="0" fontId="3" fillId="2" borderId="21" xfId="3" applyBorder="1" applyAlignment="1">
      <alignment horizontal="right"/>
    </xf>
    <xf numFmtId="0" fontId="2" fillId="0" borderId="0" xfId="2" applyAlignment="1">
      <alignment horizontal="right" wrapText="1"/>
    </xf>
    <xf numFmtId="49" fontId="12" fillId="0" borderId="1" xfId="1" applyNumberFormat="1" applyFont="1"/>
    <xf numFmtId="0" fontId="12" fillId="0" borderId="7" xfId="1" applyFont="1" applyBorder="1" applyAlignment="1">
      <alignment wrapText="1" shrinkToFit="1"/>
    </xf>
    <xf numFmtId="164" fontId="5" fillId="0" borderId="0" xfId="4" applyNumberFormat="1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3" fillId="2" borderId="0" xfId="3" applyAlignment="1">
      <alignment wrapText="1"/>
    </xf>
    <xf numFmtId="0" fontId="0" fillId="0" borderId="0" xfId="0" applyAlignment="1">
      <alignment wrapText="1"/>
    </xf>
    <xf numFmtId="0" fontId="3" fillId="2" borderId="22" xfId="3" applyBorder="1"/>
    <xf numFmtId="0" fontId="3" fillId="2" borderId="22" xfId="3" applyBorder="1" applyAlignment="1">
      <alignment wrapText="1"/>
    </xf>
    <xf numFmtId="165" fontId="3" fillId="2" borderId="22" xfId="5" applyNumberFormat="1" applyFont="1" applyFill="1" applyBorder="1"/>
    <xf numFmtId="164" fontId="3" fillId="2" borderId="10" xfId="4" applyNumberFormat="1" applyFont="1" applyFill="1" applyBorder="1" applyAlignment="1">
      <alignment horizontal="right"/>
    </xf>
    <xf numFmtId="164" fontId="3" fillId="2" borderId="22" xfId="4" applyNumberFormat="1" applyFont="1" applyFill="1" applyBorder="1"/>
    <xf numFmtId="0" fontId="1" fillId="0" borderId="1" xfId="1" applyAlignment="1"/>
    <xf numFmtId="0" fontId="6" fillId="0" borderId="2" xfId="6"/>
    <xf numFmtId="0" fontId="1" fillId="0" borderId="0" xfId="1" applyBorder="1" applyAlignment="1"/>
    <xf numFmtId="0" fontId="5" fillId="0" borderId="2" xfId="6" applyFont="1"/>
    <xf numFmtId="17" fontId="2" fillId="0" borderId="2" xfId="2" applyNumberFormat="1" applyBorder="1" applyAlignment="1">
      <alignment horizontal="right"/>
    </xf>
    <xf numFmtId="0" fontId="2" fillId="0" borderId="2" xfId="2" applyBorder="1" applyAlignment="1">
      <alignment horizontal="right"/>
    </xf>
    <xf numFmtId="0" fontId="2" fillId="0" borderId="2" xfId="2" applyNumberFormat="1" applyBorder="1" applyAlignment="1">
      <alignment horizontal="right"/>
    </xf>
    <xf numFmtId="0" fontId="2" fillId="0" borderId="2" xfId="2" applyNumberFormat="1" applyFill="1" applyBorder="1" applyAlignment="1">
      <alignment horizontal="right"/>
    </xf>
    <xf numFmtId="0" fontId="3" fillId="2" borderId="22" xfId="3" applyBorder="1" applyAlignment="1"/>
    <xf numFmtId="0" fontId="0" fillId="0" borderId="24" xfId="0" applyBorder="1" applyAlignment="1">
      <alignment horizontal="right"/>
    </xf>
    <xf numFmtId="0" fontId="2" fillId="0" borderId="28" xfId="2" applyBorder="1"/>
    <xf numFmtId="0" fontId="0" fillId="0" borderId="30" xfId="0" applyBorder="1"/>
    <xf numFmtId="0" fontId="0" fillId="0" borderId="31" xfId="0" applyBorder="1"/>
    <xf numFmtId="0" fontId="0" fillId="0" borderId="33" xfId="0" applyBorder="1" applyAlignment="1">
      <alignment horizontal="right"/>
    </xf>
    <xf numFmtId="0" fontId="3" fillId="2" borderId="34" xfId="3" applyBorder="1" applyAlignment="1">
      <alignment horizontal="right"/>
    </xf>
    <xf numFmtId="0" fontId="0" fillId="0" borderId="29" xfId="0" applyBorder="1"/>
    <xf numFmtId="0" fontId="8" fillId="0" borderId="0" xfId="0" applyFont="1"/>
    <xf numFmtId="0" fontId="14" fillId="0" borderId="0" xfId="0" applyFont="1"/>
    <xf numFmtId="0" fontId="3" fillId="2" borderId="32" xfId="3" applyBorder="1"/>
    <xf numFmtId="0" fontId="3" fillId="0" borderId="0" xfId="3" applyFill="1" applyBorder="1"/>
    <xf numFmtId="164" fontId="3" fillId="0" borderId="0" xfId="4" applyNumberFormat="1" applyFont="1" applyFill="1" applyBorder="1"/>
    <xf numFmtId="0" fontId="5" fillId="0" borderId="40" xfId="6" applyFont="1" applyBorder="1"/>
    <xf numFmtId="0" fontId="6" fillId="0" borderId="40" xfId="6" applyBorder="1"/>
    <xf numFmtId="0" fontId="5" fillId="0" borderId="0" xfId="6" applyFont="1" applyBorder="1"/>
    <xf numFmtId="0" fontId="6" fillId="0" borderId="0" xfId="6" applyBorder="1"/>
    <xf numFmtId="0" fontId="2" fillId="0" borderId="35" xfId="7" applyBorder="1" applyAlignment="1">
      <alignment horizontal="left"/>
    </xf>
    <xf numFmtId="0" fontId="3" fillId="2" borderId="28" xfId="3" applyBorder="1" applyAlignment="1">
      <alignment horizontal="right"/>
    </xf>
    <xf numFmtId="0" fontId="15" fillId="0" borderId="0" xfId="6" applyFont="1" applyBorder="1"/>
    <xf numFmtId="0" fontId="3" fillId="2" borderId="22" xfId="3" applyBorder="1" applyAlignment="1">
      <alignment horizontal="right"/>
    </xf>
    <xf numFmtId="164" fontId="0" fillId="0" borderId="0" xfId="0" applyNumberFormat="1"/>
    <xf numFmtId="0" fontId="8" fillId="0" borderId="28" xfId="2" applyFont="1" applyBorder="1"/>
    <xf numFmtId="0" fontId="3" fillId="2" borderId="31" xfId="3" applyBorder="1"/>
    <xf numFmtId="0" fontId="3" fillId="2" borderId="32" xfId="3" applyBorder="1" applyAlignment="1">
      <alignment horizontal="right"/>
    </xf>
    <xf numFmtId="49" fontId="2" fillId="0" borderId="2" xfId="2" applyNumberFormat="1" applyBorder="1" applyAlignment="1">
      <alignment horizontal="right"/>
    </xf>
    <xf numFmtId="0" fontId="1" fillId="0" borderId="42" xfId="1" applyBorder="1"/>
    <xf numFmtId="0" fontId="0" fillId="0" borderId="44" xfId="0" applyBorder="1"/>
    <xf numFmtId="0" fontId="3" fillId="2" borderId="30" xfId="3" applyBorder="1" applyAlignment="1">
      <alignment horizontal="right"/>
    </xf>
    <xf numFmtId="0" fontId="3" fillId="0" borderId="0" xfId="3" applyFill="1"/>
    <xf numFmtId="0" fontId="3" fillId="0" borderId="0" xfId="3" applyFill="1" applyAlignment="1">
      <alignment horizontal="right"/>
    </xf>
    <xf numFmtId="0" fontId="1" fillId="0" borderId="45" xfId="1" applyBorder="1"/>
    <xf numFmtId="0" fontId="0" fillId="0" borderId="43" xfId="0" applyBorder="1"/>
    <xf numFmtId="0" fontId="0" fillId="0" borderId="28" xfId="0" applyBorder="1"/>
    <xf numFmtId="0" fontId="2" fillId="0" borderId="0" xfId="2" applyBorder="1" applyAlignment="1">
      <alignment horizontal="right"/>
    </xf>
    <xf numFmtId="0" fontId="2" fillId="0" borderId="0" xfId="2" applyBorder="1" applyAlignment="1">
      <alignment horizontal="right" wrapText="1"/>
    </xf>
    <xf numFmtId="0" fontId="2" fillId="0" borderId="29" xfId="2" applyBorder="1" applyAlignment="1">
      <alignment horizontal="right"/>
    </xf>
    <xf numFmtId="164" fontId="0" fillId="0" borderId="0" xfId="4" applyNumberFormat="1" applyFont="1" applyBorder="1" applyAlignment="1"/>
    <xf numFmtId="164" fontId="0" fillId="0" borderId="29" xfId="4" applyNumberFormat="1" applyFont="1" applyBorder="1" applyAlignment="1"/>
    <xf numFmtId="164" fontId="6" fillId="0" borderId="46" xfId="6" applyNumberFormat="1" applyBorder="1"/>
    <xf numFmtId="164" fontId="6" fillId="0" borderId="47" xfId="6" applyNumberFormat="1" applyBorder="1"/>
    <xf numFmtId="0" fontId="5" fillId="0" borderId="43" xfId="6" applyFont="1" applyBorder="1"/>
    <xf numFmtId="0" fontId="6" fillId="0" borderId="44" xfId="6" applyBorder="1"/>
    <xf numFmtId="0" fontId="15" fillId="0" borderId="28" xfId="6" applyFont="1" applyBorder="1"/>
    <xf numFmtId="0" fontId="1" fillId="0" borderId="45" xfId="1" applyBorder="1" applyAlignment="1"/>
    <xf numFmtId="0" fontId="1" fillId="0" borderId="48" xfId="1" applyBorder="1" applyAlignment="1"/>
    <xf numFmtId="17" fontId="2" fillId="0" borderId="49" xfId="2" applyNumberFormat="1" applyBorder="1" applyAlignment="1">
      <alignment horizontal="right"/>
    </xf>
    <xf numFmtId="0" fontId="2" fillId="0" borderId="50" xfId="2" applyNumberFormat="1" applyFill="1" applyBorder="1" applyAlignment="1">
      <alignment horizontal="right"/>
    </xf>
    <xf numFmtId="0" fontId="5" fillId="0" borderId="51" xfId="6" applyFont="1" applyBorder="1"/>
    <xf numFmtId="0" fontId="5" fillId="0" borderId="46" xfId="6" applyFont="1" applyBorder="1"/>
    <xf numFmtId="0" fontId="6" fillId="0" borderId="47" xfId="6" applyBorder="1"/>
    <xf numFmtId="0" fontId="0" fillId="0" borderId="52" xfId="0" applyBorder="1"/>
    <xf numFmtId="0" fontId="3" fillId="2" borderId="55" xfId="3" applyBorder="1" applyAlignment="1">
      <alignment horizontal="right"/>
    </xf>
    <xf numFmtId="0" fontId="3" fillId="2" borderId="57" xfId="3" applyBorder="1" applyAlignment="1">
      <alignment horizontal="right"/>
    </xf>
    <xf numFmtId="0" fontId="3" fillId="2" borderId="57" xfId="3" applyBorder="1"/>
    <xf numFmtId="0" fontId="3" fillId="2" borderId="60" xfId="3" applyBorder="1"/>
    <xf numFmtId="0" fontId="3" fillId="2" borderId="53" xfId="3" applyBorder="1"/>
    <xf numFmtId="0" fontId="3" fillId="2" borderId="55" xfId="3" applyBorder="1"/>
    <xf numFmtId="0" fontId="3" fillId="2" borderId="56" xfId="3" applyBorder="1" applyAlignment="1">
      <alignment wrapText="1"/>
    </xf>
    <xf numFmtId="0" fontId="3" fillId="2" borderId="57" xfId="3" applyBorder="1" applyAlignment="1">
      <alignment wrapText="1"/>
    </xf>
    <xf numFmtId="0" fontId="3" fillId="2" borderId="56" xfId="3" applyBorder="1"/>
    <xf numFmtId="0" fontId="3" fillId="2" borderId="58" xfId="3" applyBorder="1"/>
    <xf numFmtId="164" fontId="3" fillId="2" borderId="60" xfId="4" applyNumberFormat="1" applyFont="1" applyFill="1" applyBorder="1"/>
    <xf numFmtId="165" fontId="3" fillId="2" borderId="60" xfId="5" applyNumberFormat="1" applyFont="1" applyFill="1" applyBorder="1"/>
    <xf numFmtId="0" fontId="3" fillId="2" borderId="63" xfId="3" applyBorder="1"/>
    <xf numFmtId="0" fontId="18" fillId="0" borderId="0" xfId="0" applyFont="1"/>
    <xf numFmtId="2" fontId="5" fillId="0" borderId="8" xfId="0" applyNumberFormat="1" applyFont="1" applyBorder="1" applyAlignment="1">
      <alignment horizontal="right"/>
    </xf>
    <xf numFmtId="2" fontId="3" fillId="3" borderId="8" xfId="0" applyNumberFormat="1" applyFont="1" applyFill="1" applyBorder="1" applyAlignment="1">
      <alignment horizontal="right"/>
    </xf>
    <xf numFmtId="164" fontId="3" fillId="2" borderId="0" xfId="4" applyNumberFormat="1" applyFont="1" applyFill="1" applyBorder="1" applyAlignment="1">
      <alignment horizontal="right"/>
    </xf>
    <xf numFmtId="164" fontId="3" fillId="0" borderId="0" xfId="4" applyNumberFormat="1" applyFont="1" applyFill="1" applyBorder="1" applyAlignment="1">
      <alignment horizontal="right"/>
    </xf>
    <xf numFmtId="0" fontId="3" fillId="0" borderId="0" xfId="3" applyFill="1" applyBorder="1" applyAlignment="1">
      <alignment horizontal="right"/>
    </xf>
    <xf numFmtId="0" fontId="0" fillId="0" borderId="64" xfId="0" applyBorder="1"/>
    <xf numFmtId="0" fontId="0" fillId="0" borderId="65" xfId="0" applyBorder="1"/>
    <xf numFmtId="0" fontId="5" fillId="0" borderId="0" xfId="4" applyNumberFormat="1" applyFont="1" applyBorder="1" applyAlignment="1">
      <alignment horizontal="right"/>
    </xf>
    <xf numFmtId="0" fontId="3" fillId="3" borderId="0" xfId="4" applyNumberFormat="1" applyFont="1" applyFill="1" applyBorder="1" applyAlignment="1">
      <alignment horizontal="right"/>
    </xf>
    <xf numFmtId="0" fontId="8" fillId="0" borderId="0" xfId="2" applyFont="1" applyBorder="1"/>
    <xf numFmtId="17" fontId="0" fillId="0" borderId="0" xfId="0" applyNumberFormat="1"/>
    <xf numFmtId="0" fontId="2" fillId="0" borderId="0" xfId="2" applyBorder="1"/>
    <xf numFmtId="0" fontId="0" fillId="0" borderId="32" xfId="0" applyBorder="1"/>
    <xf numFmtId="3" fontId="3" fillId="2" borderId="57" xfId="3" applyNumberFormat="1" applyBorder="1" applyAlignment="1">
      <alignment wrapText="1"/>
    </xf>
    <xf numFmtId="164" fontId="3" fillId="2" borderId="31" xfId="4" applyNumberFormat="1" applyFont="1" applyFill="1" applyBorder="1" applyAlignment="1">
      <alignment horizontal="right"/>
    </xf>
    <xf numFmtId="10" fontId="5" fillId="0" borderId="29" xfId="4" applyNumberFormat="1" applyFont="1" applyBorder="1" applyAlignment="1">
      <alignment horizontal="right"/>
    </xf>
    <xf numFmtId="10" fontId="0" fillId="0" borderId="29" xfId="4" applyNumberFormat="1" applyFont="1" applyBorder="1" applyAlignment="1">
      <alignment horizontal="right"/>
    </xf>
    <xf numFmtId="10" fontId="3" fillId="2" borderId="32" xfId="4" applyNumberFormat="1" applyFont="1" applyFill="1" applyBorder="1" applyAlignment="1">
      <alignment horizontal="right"/>
    </xf>
    <xf numFmtId="0" fontId="2" fillId="0" borderId="75" xfId="2" applyBorder="1"/>
    <xf numFmtId="0" fontId="0" fillId="0" borderId="76" xfId="0" applyBorder="1"/>
    <xf numFmtId="0" fontId="2" fillId="0" borderId="0" xfId="2" applyFill="1" applyBorder="1" applyAlignment="1">
      <alignment horizontal="right"/>
    </xf>
    <xf numFmtId="164" fontId="0" fillId="0" borderId="0" xfId="4" applyNumberFormat="1" applyFont="1" applyFill="1" applyBorder="1" applyAlignment="1"/>
    <xf numFmtId="164" fontId="6" fillId="0" borderId="46" xfId="0" applyNumberFormat="1" applyFont="1" applyBorder="1"/>
    <xf numFmtId="0" fontId="0" fillId="0" borderId="33" xfId="0" applyBorder="1"/>
    <xf numFmtId="0" fontId="0" fillId="0" borderId="24" xfId="0" applyBorder="1"/>
    <xf numFmtId="0" fontId="0" fillId="0" borderId="69" xfId="0" applyBorder="1"/>
    <xf numFmtId="0" fontId="0" fillId="0" borderId="77" xfId="0" applyBorder="1"/>
    <xf numFmtId="0" fontId="5" fillId="0" borderId="78" xfId="6" applyFont="1" applyBorder="1"/>
    <xf numFmtId="17" fontId="2" fillId="0" borderId="2" xfId="2" applyNumberFormat="1" applyFill="1" applyBorder="1" applyAlignment="1">
      <alignment horizontal="right"/>
    </xf>
    <xf numFmtId="0" fontId="8" fillId="0" borderId="0" xfId="2" applyFont="1" applyFill="1" applyBorder="1"/>
    <xf numFmtId="1" fontId="5" fillId="0" borderId="8" xfId="0" applyNumberFormat="1" applyFont="1" applyBorder="1" applyAlignment="1">
      <alignment horizontal="right"/>
    </xf>
    <xf numFmtId="0" fontId="1" fillId="0" borderId="42" xfId="1" applyBorder="1" applyAlignment="1">
      <alignment wrapText="1"/>
    </xf>
    <xf numFmtId="0" fontId="2" fillId="0" borderId="28" xfId="2" applyBorder="1" applyAlignment="1">
      <alignment wrapText="1"/>
    </xf>
    <xf numFmtId="0" fontId="3" fillId="2" borderId="30" xfId="3" applyBorder="1" applyAlignment="1">
      <alignment horizontal="right" wrapText="1"/>
    </xf>
    <xf numFmtId="0" fontId="3" fillId="0" borderId="0" xfId="3" applyFill="1" applyAlignment="1">
      <alignment horizontal="right" wrapText="1"/>
    </xf>
    <xf numFmtId="0" fontId="0" fillId="0" borderId="6" xfId="0" applyBorder="1" applyAlignment="1">
      <alignment wrapText="1"/>
    </xf>
    <xf numFmtId="0" fontId="2" fillId="0" borderId="6" xfId="2" applyBorder="1" applyAlignment="1">
      <alignment wrapText="1"/>
    </xf>
    <xf numFmtId="0" fontId="0" fillId="0" borderId="9" xfId="0" applyBorder="1" applyAlignment="1">
      <alignment wrapText="1"/>
    </xf>
    <xf numFmtId="0" fontId="0" fillId="0" borderId="30" xfId="0" applyBorder="1" applyAlignment="1">
      <alignment wrapText="1"/>
    </xf>
    <xf numFmtId="0" fontId="0" fillId="0" borderId="64" xfId="0" applyBorder="1" applyAlignment="1">
      <alignment wrapText="1"/>
    </xf>
    <xf numFmtId="0" fontId="1" fillId="0" borderId="45" xfId="1" applyBorder="1" applyAlignment="1">
      <alignment wrapText="1"/>
    </xf>
    <xf numFmtId="0" fontId="0" fillId="0" borderId="28" xfId="0" applyBorder="1" applyAlignment="1">
      <alignment wrapText="1"/>
    </xf>
    <xf numFmtId="0" fontId="2" fillId="0" borderId="75" xfId="2" applyBorder="1" applyAlignment="1">
      <alignment wrapText="1"/>
    </xf>
    <xf numFmtId="17" fontId="2" fillId="0" borderId="49" xfId="2" applyNumberFormat="1" applyBorder="1" applyAlignment="1">
      <alignment horizontal="right" wrapText="1"/>
    </xf>
    <xf numFmtId="0" fontId="5" fillId="0" borderId="51" xfId="6" applyFont="1" applyBorder="1" applyAlignment="1">
      <alignment wrapText="1"/>
    </xf>
    <xf numFmtId="0" fontId="8" fillId="0" borderId="28" xfId="2" applyFont="1" applyBorder="1" applyAlignment="1">
      <alignment wrapText="1"/>
    </xf>
    <xf numFmtId="0" fontId="3" fillId="2" borderId="53" xfId="3" applyBorder="1" applyAlignment="1">
      <alignment wrapText="1"/>
    </xf>
    <xf numFmtId="0" fontId="3" fillId="2" borderId="58" xfId="3" applyBorder="1" applyAlignment="1">
      <alignment wrapText="1"/>
    </xf>
    <xf numFmtId="0" fontId="1" fillId="0" borderId="28" xfId="1" applyBorder="1" applyAlignment="1">
      <alignment wrapText="1"/>
    </xf>
    <xf numFmtId="0" fontId="1" fillId="0" borderId="30" xfId="1" applyBorder="1" applyAlignment="1">
      <alignment wrapText="1"/>
    </xf>
    <xf numFmtId="0" fontId="2" fillId="0" borderId="0" xfId="7" applyFill="1" applyBorder="1" applyAlignment="1"/>
    <xf numFmtId="17" fontId="16" fillId="0" borderId="0" xfId="1" applyNumberFormat="1" applyFont="1" applyFill="1" applyBorder="1" applyAlignment="1">
      <alignment vertical="center"/>
    </xf>
    <xf numFmtId="0" fontId="16" fillId="0" borderId="0" xfId="1" applyFont="1" applyFill="1" applyBorder="1" applyAlignment="1">
      <alignment vertical="center"/>
    </xf>
    <xf numFmtId="164" fontId="5" fillId="0" borderId="0" xfId="4" applyNumberFormat="1" applyFont="1" applyFill="1" applyBorder="1" applyAlignment="1">
      <alignment horizontal="right"/>
    </xf>
    <xf numFmtId="164" fontId="0" fillId="0" borderId="0" xfId="4" applyNumberFormat="1" applyFont="1" applyFill="1" applyBorder="1" applyAlignment="1">
      <alignment horizontal="right"/>
    </xf>
    <xf numFmtId="49" fontId="12" fillId="0" borderId="0" xfId="1" applyNumberFormat="1" applyFont="1" applyFill="1" applyBorder="1"/>
    <xf numFmtId="0" fontId="2" fillId="0" borderId="28" xfId="0" applyFont="1" applyBorder="1"/>
    <xf numFmtId="0" fontId="0" fillId="0" borderId="71" xfId="0" applyBorder="1"/>
    <xf numFmtId="0" fontId="0" fillId="0" borderId="72" xfId="0" applyBorder="1"/>
    <xf numFmtId="0" fontId="0" fillId="0" borderId="79" xfId="0" applyBorder="1"/>
    <xf numFmtId="17" fontId="16" fillId="0" borderId="0" xfId="1" applyNumberFormat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center"/>
    </xf>
    <xf numFmtId="0" fontId="2" fillId="0" borderId="0" xfId="7" applyFill="1" applyBorder="1" applyAlignment="1">
      <alignment horizontal="center"/>
    </xf>
    <xf numFmtId="49" fontId="2" fillId="0" borderId="2" xfId="2" applyNumberFormat="1" applyFill="1" applyBorder="1" applyAlignment="1">
      <alignment horizontal="right"/>
    </xf>
    <xf numFmtId="165" fontId="3" fillId="2" borderId="57" xfId="5" applyNumberFormat="1" applyFont="1" applyFill="1" applyBorder="1"/>
    <xf numFmtId="1" fontId="3" fillId="2" borderId="60" xfId="5" applyNumberFormat="1" applyFont="1" applyFill="1" applyBorder="1"/>
    <xf numFmtId="0" fontId="8" fillId="0" borderId="30" xfId="2" applyFont="1" applyBorder="1" applyAlignment="1">
      <alignment wrapText="1"/>
    </xf>
    <xf numFmtId="49" fontId="16" fillId="0" borderId="42" xfId="1" applyNumberFormat="1" applyFont="1" applyBorder="1" applyAlignment="1">
      <alignment vertical="center"/>
    </xf>
    <xf numFmtId="49" fontId="16" fillId="0" borderId="44" xfId="1" applyNumberFormat="1" applyFont="1" applyBorder="1" applyAlignment="1">
      <alignment vertical="center"/>
    </xf>
    <xf numFmtId="49" fontId="16" fillId="0" borderId="0" xfId="1" applyNumberFormat="1" applyFont="1" applyBorder="1" applyAlignment="1">
      <alignment vertical="center"/>
    </xf>
    <xf numFmtId="10" fontId="0" fillId="0" borderId="29" xfId="5" applyNumberFormat="1" applyFont="1" applyBorder="1"/>
    <xf numFmtId="0" fontId="2" fillId="0" borderId="0" xfId="7" applyBorder="1" applyAlignment="1">
      <alignment horizontal="center"/>
    </xf>
    <xf numFmtId="0" fontId="3" fillId="0" borderId="0" xfId="3" applyFill="1" applyBorder="1" applyAlignment="1">
      <alignment horizontal="left"/>
    </xf>
    <xf numFmtId="165" fontId="3" fillId="0" borderId="0" xfId="5" applyNumberFormat="1" applyFont="1" applyFill="1" applyBorder="1"/>
    <xf numFmtId="0" fontId="3" fillId="2" borderId="22" xfId="3" applyBorder="1" applyAlignment="1">
      <alignment horizontal="left"/>
    </xf>
    <xf numFmtId="0" fontId="3" fillId="2" borderId="56" xfId="3" applyBorder="1" applyAlignment="1">
      <alignment horizontal="left"/>
    </xf>
    <xf numFmtId="0" fontId="0" fillId="0" borderId="38" xfId="0" applyBorder="1"/>
    <xf numFmtId="0" fontId="0" fillId="0" borderId="39" xfId="0" applyBorder="1"/>
    <xf numFmtId="0" fontId="10" fillId="0" borderId="0" xfId="1" applyFont="1" applyBorder="1" applyAlignment="1">
      <alignment horizontal="center"/>
    </xf>
    <xf numFmtId="0" fontId="2" fillId="0" borderId="0" xfId="2" applyFill="1" applyBorder="1" applyAlignment="1">
      <alignment horizontal="right" wrapText="1"/>
    </xf>
    <xf numFmtId="0" fontId="2" fillId="0" borderId="29" xfId="2" applyFill="1" applyBorder="1" applyAlignment="1">
      <alignment horizontal="right"/>
    </xf>
    <xf numFmtId="164" fontId="0" fillId="0" borderId="29" xfId="0" applyNumberFormat="1" applyBorder="1"/>
    <xf numFmtId="164" fontId="6" fillId="0" borderId="31" xfId="6" applyNumberFormat="1" applyBorder="1"/>
    <xf numFmtId="164" fontId="6" fillId="0" borderId="31" xfId="0" applyNumberFormat="1" applyFont="1" applyBorder="1"/>
    <xf numFmtId="164" fontId="6" fillId="0" borderId="32" xfId="0" applyNumberFormat="1" applyFont="1" applyBorder="1"/>
    <xf numFmtId="0" fontId="0" fillId="0" borderId="81" xfId="0" applyBorder="1"/>
    <xf numFmtId="0" fontId="16" fillId="0" borderId="0" xfId="1" applyFont="1" applyBorder="1" applyAlignment="1">
      <alignment horizontal="center" vertical="center"/>
    </xf>
    <xf numFmtId="0" fontId="8" fillId="0" borderId="37" xfId="2" applyFont="1" applyBorder="1" applyAlignment="1">
      <alignment wrapText="1"/>
    </xf>
    <xf numFmtId="0" fontId="0" fillId="0" borderId="83" xfId="0" applyBorder="1"/>
    <xf numFmtId="0" fontId="8" fillId="0" borderId="38" xfId="0" applyFont="1" applyBorder="1"/>
    <xf numFmtId="0" fontId="8" fillId="0" borderId="82" xfId="2" applyFont="1" applyBorder="1"/>
    <xf numFmtId="0" fontId="8" fillId="0" borderId="84" xfId="2" applyFont="1" applyBorder="1"/>
    <xf numFmtId="0" fontId="0" fillId="0" borderId="84" xfId="0" applyBorder="1"/>
    <xf numFmtId="0" fontId="0" fillId="0" borderId="85" xfId="0" applyBorder="1"/>
    <xf numFmtId="0" fontId="0" fillId="0" borderId="22" xfId="0" applyBorder="1"/>
    <xf numFmtId="0" fontId="0" fillId="0" borderId="59" xfId="0" applyBorder="1"/>
    <xf numFmtId="164" fontId="6" fillId="0" borderId="31" xfId="4" applyNumberFormat="1" applyFont="1" applyBorder="1" applyAlignment="1"/>
    <xf numFmtId="0" fontId="1" fillId="0" borderId="53" xfId="1" applyBorder="1" applyAlignment="1">
      <alignment wrapText="1"/>
    </xf>
    <xf numFmtId="0" fontId="2" fillId="0" borderId="54" xfId="0" applyFont="1" applyBorder="1" applyAlignment="1">
      <alignment wrapText="1"/>
    </xf>
    <xf numFmtId="0" fontId="2" fillId="0" borderId="54" xfId="1" applyFont="1" applyBorder="1" applyAlignment="1">
      <alignment wrapText="1"/>
    </xf>
    <xf numFmtId="0" fontId="2" fillId="0" borderId="55" xfId="0" applyFont="1" applyBorder="1"/>
    <xf numFmtId="0" fontId="20" fillId="0" borderId="0" xfId="0" applyFont="1"/>
    <xf numFmtId="0" fontId="19" fillId="0" borderId="0" xfId="0" applyFont="1"/>
    <xf numFmtId="166" fontId="0" fillId="0" borderId="0" xfId="0" applyNumberFormat="1"/>
    <xf numFmtId="0" fontId="2" fillId="0" borderId="56" xfId="2" applyBorder="1" applyAlignment="1">
      <alignment wrapText="1"/>
    </xf>
    <xf numFmtId="0" fontId="21" fillId="0" borderId="22" xfId="0" applyFont="1" applyBorder="1"/>
    <xf numFmtId="0" fontId="0" fillId="0" borderId="57" xfId="0" applyBorder="1"/>
    <xf numFmtId="0" fontId="2" fillId="0" borderId="58" xfId="0" applyFont="1" applyBorder="1" applyAlignment="1">
      <alignment wrapText="1"/>
    </xf>
    <xf numFmtId="0" fontId="0" fillId="0" borderId="60" xfId="0" applyBorder="1"/>
    <xf numFmtId="0" fontId="1" fillId="0" borderId="68" xfId="1" applyBorder="1" applyAlignment="1">
      <alignment wrapText="1"/>
    </xf>
    <xf numFmtId="0" fontId="0" fillId="0" borderId="86" xfId="0" applyBorder="1"/>
    <xf numFmtId="10" fontId="3" fillId="2" borderId="57" xfId="5" applyNumberFormat="1" applyFont="1" applyFill="1" applyBorder="1"/>
    <xf numFmtId="49" fontId="12" fillId="0" borderId="87" xfId="1" applyNumberFormat="1" applyFont="1" applyBorder="1"/>
    <xf numFmtId="2" fontId="5" fillId="0" borderId="29" xfId="0" applyNumberFormat="1" applyFont="1" applyBorder="1" applyAlignment="1">
      <alignment horizontal="right"/>
    </xf>
    <xf numFmtId="0" fontId="22" fillId="4" borderId="28" xfId="2" applyFont="1" applyFill="1" applyBorder="1" applyAlignment="1">
      <alignment wrapText="1"/>
    </xf>
    <xf numFmtId="164" fontId="5" fillId="5" borderId="0" xfId="4" applyNumberFormat="1" applyFont="1" applyFill="1" applyBorder="1" applyAlignment="1">
      <alignment horizontal="right"/>
    </xf>
    <xf numFmtId="164" fontId="0" fillId="5" borderId="0" xfId="4" applyNumberFormat="1" applyFont="1" applyFill="1" applyBorder="1" applyAlignment="1">
      <alignment horizontal="right"/>
    </xf>
    <xf numFmtId="2" fontId="5" fillId="5" borderId="29" xfId="0" applyNumberFormat="1" applyFont="1" applyFill="1" applyBorder="1" applyAlignment="1">
      <alignment horizontal="right"/>
    </xf>
    <xf numFmtId="0" fontId="5" fillId="5" borderId="0" xfId="4" applyNumberFormat="1" applyFont="1" applyFill="1" applyBorder="1" applyAlignment="1">
      <alignment horizontal="right"/>
    </xf>
    <xf numFmtId="2" fontId="3" fillId="6" borderId="29" xfId="0" applyNumberFormat="1" applyFont="1" applyFill="1" applyBorder="1" applyAlignment="1">
      <alignment horizontal="right"/>
    </xf>
    <xf numFmtId="0" fontId="22" fillId="6" borderId="58" xfId="0" applyFont="1" applyFill="1" applyBorder="1" applyAlignment="1">
      <alignment wrapText="1"/>
    </xf>
    <xf numFmtId="164" fontId="3" fillId="6" borderId="59" xfId="4" applyNumberFormat="1" applyFont="1" applyFill="1" applyBorder="1" applyAlignment="1">
      <alignment horizontal="right"/>
    </xf>
    <xf numFmtId="1" fontId="3" fillId="6" borderId="59" xfId="4" applyNumberFormat="1" applyFont="1" applyFill="1" applyBorder="1" applyAlignment="1">
      <alignment horizontal="right"/>
    </xf>
    <xf numFmtId="17" fontId="1" fillId="0" borderId="0" xfId="1" applyNumberFormat="1" applyBorder="1" applyAlignment="1"/>
    <xf numFmtId="0" fontId="0" fillId="0" borderId="0" xfId="0"/>
    <xf numFmtId="0" fontId="4" fillId="0" borderId="0" xfId="2" applyFont="1" applyBorder="1" applyAlignment="1">
      <alignment horizontal="center"/>
    </xf>
    <xf numFmtId="0" fontId="1" fillId="0" borderId="1" xfId="1" applyAlignment="1"/>
    <xf numFmtId="0" fontId="8" fillId="0" borderId="17" xfId="2" applyFont="1" applyBorder="1" applyAlignment="1"/>
    <xf numFmtId="0" fontId="9" fillId="0" borderId="0" xfId="0" applyFont="1"/>
    <xf numFmtId="0" fontId="10" fillId="0" borderId="12" xfId="1" applyFont="1" applyBorder="1" applyAlignment="1">
      <alignment horizontal="center" wrapText="1"/>
    </xf>
    <xf numFmtId="0" fontId="11" fillId="0" borderId="13" xfId="0" applyFont="1" applyBorder="1" applyAlignment="1">
      <alignment horizontal="center" wrapText="1"/>
    </xf>
    <xf numFmtId="0" fontId="11" fillId="0" borderId="14" xfId="0" applyFont="1" applyBorder="1" applyAlignment="1">
      <alignment horizontal="center" wrapText="1"/>
    </xf>
    <xf numFmtId="0" fontId="11" fillId="0" borderId="15" xfId="0" applyFont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11" fillId="0" borderId="16" xfId="0" applyFont="1" applyBorder="1" applyAlignment="1">
      <alignment horizontal="center" wrapText="1"/>
    </xf>
    <xf numFmtId="0" fontId="1" fillId="0" borderId="3" xfId="2" applyFont="1" applyBorder="1" applyAlignment="1">
      <alignment horizontal="center"/>
    </xf>
    <xf numFmtId="0" fontId="13" fillId="0" borderId="4" xfId="0" applyFont="1" applyBorder="1"/>
    <xf numFmtId="0" fontId="13" fillId="0" borderId="5" xfId="0" applyFont="1" applyBorder="1"/>
    <xf numFmtId="0" fontId="3" fillId="2" borderId="22" xfId="3" applyBorder="1" applyAlignment="1"/>
    <xf numFmtId="0" fontId="0" fillId="0" borderId="22" xfId="0" applyBorder="1"/>
    <xf numFmtId="0" fontId="10" fillId="0" borderId="25" xfId="1" applyFont="1" applyBorder="1" applyAlignment="1">
      <alignment horizontal="center"/>
    </xf>
    <xf numFmtId="0" fontId="0" fillId="0" borderId="26" xfId="0" applyBorder="1"/>
    <xf numFmtId="0" fontId="0" fillId="0" borderId="27" xfId="0" applyBorder="1"/>
    <xf numFmtId="0" fontId="2" fillId="0" borderId="35" xfId="7" applyBorder="1" applyAlignment="1">
      <alignment horizontal="center"/>
    </xf>
    <xf numFmtId="0" fontId="2" fillId="0" borderId="23" xfId="7" applyAlignment="1">
      <alignment horizontal="center"/>
    </xf>
    <xf numFmtId="0" fontId="2" fillId="0" borderId="36" xfId="7" applyBorder="1" applyAlignment="1">
      <alignment horizontal="center"/>
    </xf>
    <xf numFmtId="0" fontId="10" fillId="0" borderId="37" xfId="1" applyFont="1" applyBorder="1" applyAlignment="1">
      <alignment horizontal="center"/>
    </xf>
    <xf numFmtId="0" fontId="0" fillId="0" borderId="38" xfId="0" applyBorder="1"/>
    <xf numFmtId="0" fontId="0" fillId="0" borderId="39" xfId="0" applyBorder="1"/>
    <xf numFmtId="0" fontId="3" fillId="2" borderId="0" xfId="3" applyBorder="1" applyAlignment="1">
      <alignment horizontal="right"/>
    </xf>
    <xf numFmtId="0" fontId="0" fillId="0" borderId="0" xfId="0" applyAlignment="1">
      <alignment horizontal="right"/>
    </xf>
    <xf numFmtId="0" fontId="5" fillId="0" borderId="0" xfId="6" applyFont="1" applyBorder="1" applyAlignment="1">
      <alignment horizontal="right"/>
    </xf>
    <xf numFmtId="0" fontId="2" fillId="0" borderId="23" xfId="7" applyAlignment="1">
      <alignment horizontal="right" wrapText="1"/>
    </xf>
    <xf numFmtId="0" fontId="0" fillId="0" borderId="41" xfId="0" applyBorder="1" applyAlignment="1">
      <alignment horizontal="right"/>
    </xf>
    <xf numFmtId="0" fontId="3" fillId="2" borderId="22" xfId="3" applyBorder="1" applyAlignment="1">
      <alignment horizontal="left"/>
    </xf>
    <xf numFmtId="0" fontId="10" fillId="0" borderId="0" xfId="1" applyFont="1" applyBorder="1" applyAlignment="1">
      <alignment horizontal="center"/>
    </xf>
    <xf numFmtId="0" fontId="16" fillId="0" borderId="42" xfId="1" applyFont="1" applyBorder="1" applyAlignment="1">
      <alignment horizontal="center" vertical="center"/>
    </xf>
    <xf numFmtId="0" fontId="16" fillId="0" borderId="43" xfId="1" applyFont="1" applyBorder="1" applyAlignment="1">
      <alignment horizontal="center" vertical="center"/>
    </xf>
    <xf numFmtId="0" fontId="16" fillId="0" borderId="44" xfId="1" applyFont="1" applyBorder="1" applyAlignment="1">
      <alignment horizontal="center" vertical="center"/>
    </xf>
    <xf numFmtId="0" fontId="3" fillId="2" borderId="61" xfId="3" applyBorder="1" applyAlignment="1">
      <alignment horizontal="left"/>
    </xf>
    <xf numFmtId="0" fontId="3" fillId="2" borderId="62" xfId="3" applyBorder="1" applyAlignment="1">
      <alignment horizontal="left"/>
    </xf>
    <xf numFmtId="0" fontId="3" fillId="2" borderId="53" xfId="3" applyBorder="1" applyAlignment="1">
      <alignment horizontal="left"/>
    </xf>
    <xf numFmtId="0" fontId="3" fillId="2" borderId="54" xfId="3" applyBorder="1" applyAlignment="1">
      <alignment horizontal="left"/>
    </xf>
    <xf numFmtId="0" fontId="3" fillId="2" borderId="58" xfId="3" applyBorder="1" applyAlignment="1">
      <alignment horizontal="left"/>
    </xf>
    <xf numFmtId="0" fontId="3" fillId="2" borderId="59" xfId="3" applyBorder="1" applyAlignment="1">
      <alignment horizontal="left"/>
    </xf>
    <xf numFmtId="0" fontId="3" fillId="2" borderId="31" xfId="3" applyBorder="1" applyAlignment="1">
      <alignment horizontal="right"/>
    </xf>
    <xf numFmtId="0" fontId="0" fillId="0" borderId="31" xfId="0" applyBorder="1" applyAlignment="1">
      <alignment horizontal="right"/>
    </xf>
    <xf numFmtId="0" fontId="0" fillId="0" borderId="32" xfId="0" applyBorder="1" applyAlignment="1">
      <alignment horizontal="right"/>
    </xf>
    <xf numFmtId="0" fontId="0" fillId="0" borderId="29" xfId="0" applyBorder="1" applyAlignment="1">
      <alignment horizontal="right"/>
    </xf>
    <xf numFmtId="0" fontId="2" fillId="0" borderId="36" xfId="7" applyBorder="1" applyAlignment="1">
      <alignment horizontal="right" wrapText="1"/>
    </xf>
    <xf numFmtId="0" fontId="1" fillId="0" borderId="45" xfId="1" applyBorder="1" applyAlignment="1"/>
    <xf numFmtId="0" fontId="1" fillId="0" borderId="48" xfId="1" applyBorder="1" applyAlignment="1"/>
    <xf numFmtId="0" fontId="3" fillId="2" borderId="53" xfId="3" applyBorder="1" applyAlignment="1"/>
    <xf numFmtId="0" fontId="3" fillId="2" borderId="54" xfId="3" applyBorder="1" applyAlignment="1"/>
    <xf numFmtId="0" fontId="3" fillId="2" borderId="56" xfId="3" applyBorder="1" applyAlignment="1"/>
    <xf numFmtId="0" fontId="3" fillId="2" borderId="58" xfId="3" applyBorder="1" applyAlignment="1"/>
    <xf numFmtId="0" fontId="0" fillId="0" borderId="59" xfId="0" applyBorder="1"/>
    <xf numFmtId="0" fontId="1" fillId="0" borderId="66" xfId="2" applyFont="1" applyBorder="1" applyAlignment="1">
      <alignment horizontal="center"/>
    </xf>
    <xf numFmtId="0" fontId="1" fillId="0" borderId="64" xfId="2" applyFont="1" applyBorder="1" applyAlignment="1">
      <alignment horizontal="center"/>
    </xf>
    <xf numFmtId="0" fontId="1" fillId="0" borderId="67" xfId="2" applyFont="1" applyBorder="1" applyAlignment="1">
      <alignment horizontal="center"/>
    </xf>
    <xf numFmtId="0" fontId="1" fillId="0" borderId="42" xfId="2" applyFont="1" applyFill="1" applyBorder="1" applyAlignment="1">
      <alignment horizontal="center"/>
    </xf>
    <xf numFmtId="0" fontId="1" fillId="0" borderId="43" xfId="2" applyFont="1" applyFill="1" applyBorder="1" applyAlignment="1">
      <alignment horizontal="center"/>
    </xf>
    <xf numFmtId="0" fontId="1" fillId="0" borderId="44" xfId="2" applyFont="1" applyFill="1" applyBorder="1" applyAlignment="1">
      <alignment horizontal="center"/>
    </xf>
    <xf numFmtId="0" fontId="10" fillId="0" borderId="31" xfId="1" applyFont="1" applyBorder="1" applyAlignment="1">
      <alignment horizontal="center"/>
    </xf>
    <xf numFmtId="0" fontId="3" fillId="2" borderId="68" xfId="3" applyBorder="1" applyAlignment="1">
      <alignment horizontal="left"/>
    </xf>
    <xf numFmtId="0" fontId="3" fillId="2" borderId="69" xfId="3" applyBorder="1" applyAlignment="1">
      <alignment horizontal="left"/>
    </xf>
    <xf numFmtId="0" fontId="3" fillId="2" borderId="70" xfId="3" applyBorder="1" applyAlignment="1">
      <alignment horizontal="left"/>
    </xf>
    <xf numFmtId="0" fontId="3" fillId="2" borderId="25" xfId="3" applyBorder="1" applyAlignment="1">
      <alignment horizontal="left"/>
    </xf>
    <xf numFmtId="0" fontId="3" fillId="2" borderId="26" xfId="3" applyBorder="1" applyAlignment="1">
      <alignment horizontal="left"/>
    </xf>
    <xf numFmtId="0" fontId="3" fillId="2" borderId="74" xfId="3" applyBorder="1" applyAlignment="1">
      <alignment horizontal="left"/>
    </xf>
    <xf numFmtId="0" fontId="3" fillId="2" borderId="71" xfId="3" applyBorder="1" applyAlignment="1">
      <alignment horizontal="left"/>
    </xf>
    <xf numFmtId="0" fontId="3" fillId="2" borderId="72" xfId="3" applyBorder="1" applyAlignment="1">
      <alignment horizontal="left"/>
    </xf>
    <xf numFmtId="0" fontId="3" fillId="2" borderId="73" xfId="3" applyBorder="1" applyAlignment="1">
      <alignment horizontal="left"/>
    </xf>
    <xf numFmtId="17" fontId="16" fillId="0" borderId="42" xfId="1" applyNumberFormat="1" applyFont="1" applyBorder="1" applyAlignment="1">
      <alignment horizontal="center" vertical="center"/>
    </xf>
    <xf numFmtId="0" fontId="2" fillId="0" borderId="0" xfId="7" applyFill="1" applyBorder="1" applyAlignment="1">
      <alignment horizontal="center"/>
    </xf>
    <xf numFmtId="17" fontId="16" fillId="0" borderId="0" xfId="1" applyNumberFormat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center"/>
    </xf>
    <xf numFmtId="0" fontId="1" fillId="0" borderId="42" xfId="1" applyBorder="1" applyAlignment="1">
      <alignment horizontal="center" wrapText="1"/>
    </xf>
    <xf numFmtId="0" fontId="1" fillId="0" borderId="44" xfId="1" applyBorder="1" applyAlignment="1">
      <alignment horizontal="center" wrapText="1"/>
    </xf>
    <xf numFmtId="49" fontId="16" fillId="0" borderId="42" xfId="1" applyNumberFormat="1" applyFont="1" applyBorder="1" applyAlignment="1">
      <alignment horizontal="center" vertical="center"/>
    </xf>
    <xf numFmtId="49" fontId="16" fillId="0" borderId="43" xfId="1" applyNumberFormat="1" applyFont="1" applyBorder="1" applyAlignment="1">
      <alignment horizontal="center" vertical="center"/>
    </xf>
    <xf numFmtId="0" fontId="2" fillId="0" borderId="80" xfId="7" applyBorder="1" applyAlignment="1">
      <alignment horizontal="center"/>
    </xf>
    <xf numFmtId="0" fontId="3" fillId="2" borderId="56" xfId="3" applyBorder="1" applyAlignment="1">
      <alignment horizontal="left"/>
    </xf>
    <xf numFmtId="0" fontId="2" fillId="0" borderId="75" xfId="7" applyBorder="1" applyAlignment="1">
      <alignment horizontal="center"/>
    </xf>
    <xf numFmtId="0" fontId="2" fillId="0" borderId="76" xfId="7" applyBorder="1" applyAlignment="1">
      <alignment horizontal="center"/>
    </xf>
    <xf numFmtId="0" fontId="10" fillId="0" borderId="42" xfId="1" applyFont="1" applyBorder="1" applyAlignment="1">
      <alignment horizontal="center"/>
    </xf>
    <xf numFmtId="0" fontId="10" fillId="0" borderId="43" xfId="1" applyFont="1" applyBorder="1" applyAlignment="1">
      <alignment horizontal="center"/>
    </xf>
    <xf numFmtId="0" fontId="10" fillId="0" borderId="44" xfId="1" applyFont="1" applyBorder="1" applyAlignment="1">
      <alignment horizontal="center"/>
    </xf>
    <xf numFmtId="49" fontId="16" fillId="0" borderId="37" xfId="1" applyNumberFormat="1" applyFont="1" applyBorder="1" applyAlignment="1">
      <alignment horizontal="center" vertical="center"/>
    </xf>
    <xf numFmtId="49" fontId="16" fillId="0" borderId="38" xfId="1" applyNumberFormat="1" applyFont="1" applyBorder="1" applyAlignment="1">
      <alignment horizontal="center" vertical="center"/>
    </xf>
    <xf numFmtId="17" fontId="16" fillId="0" borderId="82" xfId="1" applyNumberFormat="1" applyFont="1" applyBorder="1" applyAlignment="1">
      <alignment horizontal="center" vertical="center"/>
    </xf>
    <xf numFmtId="0" fontId="16" fillId="0" borderId="38" xfId="1" applyFont="1" applyBorder="1" applyAlignment="1">
      <alignment horizontal="center" vertical="center"/>
    </xf>
    <xf numFmtId="0" fontId="16" fillId="0" borderId="39" xfId="1" applyFont="1" applyBorder="1" applyAlignment="1">
      <alignment horizontal="center" vertical="center"/>
    </xf>
    <xf numFmtId="0" fontId="2" fillId="0" borderId="37" xfId="7" applyBorder="1" applyAlignment="1">
      <alignment horizontal="center"/>
    </xf>
    <xf numFmtId="0" fontId="2" fillId="0" borderId="83" xfId="7" applyBorder="1" applyAlignment="1">
      <alignment horizontal="center"/>
    </xf>
    <xf numFmtId="0" fontId="2" fillId="0" borderId="38" xfId="7" applyBorder="1" applyAlignment="1">
      <alignment horizontal="center"/>
    </xf>
    <xf numFmtId="0" fontId="2" fillId="0" borderId="82" xfId="7" applyBorder="1" applyAlignment="1">
      <alignment horizontal="center"/>
    </xf>
    <xf numFmtId="0" fontId="2" fillId="0" borderId="39" xfId="7" applyBorder="1" applyAlignment="1">
      <alignment horizontal="center"/>
    </xf>
    <xf numFmtId="0" fontId="1" fillId="0" borderId="42" xfId="2" applyFont="1" applyBorder="1" applyAlignment="1">
      <alignment horizontal="center"/>
    </xf>
    <xf numFmtId="0" fontId="1" fillId="0" borderId="43" xfId="2" applyFont="1" applyBorder="1" applyAlignment="1">
      <alignment horizontal="center"/>
    </xf>
    <xf numFmtId="0" fontId="1" fillId="0" borderId="44" xfId="2" applyFont="1" applyBorder="1" applyAlignment="1">
      <alignment horizontal="center"/>
    </xf>
  </cellXfs>
  <cellStyles count="8">
    <cellStyle name="Accent1" xfId="3" builtinId="29"/>
    <cellStyle name="Comma" xfId="4" builtinId="3"/>
    <cellStyle name="Heading 2" xfId="1" builtinId="17"/>
    <cellStyle name="Heading 3" xfId="7" builtinId="18"/>
    <cellStyle name="Heading 4" xfId="2" builtinId="19"/>
    <cellStyle name="Normal" xfId="0" builtinId="0"/>
    <cellStyle name="Percent" xfId="5" builtinId="5"/>
    <cellStyle name="Total" xfId="6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68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connections" Target="connection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93000874890634E-2"/>
          <c:y val="5.0925925925925923E-2"/>
          <c:w val="0.53888888888888886"/>
          <c:h val="0.89814814814814814"/>
        </c:manualLayout>
      </c:layout>
      <c:pieChart>
        <c:varyColors val="1"/>
        <c:ser>
          <c:idx val="0"/>
          <c:order val="0"/>
          <c:cat>
            <c:strRef>
              <c:f>June!$A$4:$A$17</c:f>
              <c:strCache>
                <c:ptCount val="14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Regular 2 Year</c:v>
                </c:pt>
                <c:pt idx="5">
                  <c:v>Ind. Regular 3 Year</c:v>
                </c:pt>
                <c:pt idx="6">
                  <c:v>Ind. Special</c:v>
                </c:pt>
                <c:pt idx="7">
                  <c:v>Ind. Special 2 Year</c:v>
                </c:pt>
                <c:pt idx="8">
                  <c:v>Ind. Special 3 Year</c:v>
                </c:pt>
                <c:pt idx="9">
                  <c:v>Ind. Young Organist</c:v>
                </c:pt>
                <c:pt idx="10">
                  <c:v>Ind. Young Organist 2 Year</c:v>
                </c:pt>
                <c:pt idx="11">
                  <c:v>Ind. Young Organist 3 Year</c:v>
                </c:pt>
                <c:pt idx="12">
                  <c:v>Volunteer</c:v>
                </c:pt>
                <c:pt idx="13">
                  <c:v>Lifetime Member</c:v>
                </c:pt>
              </c:strCache>
            </c:strRef>
          </c:cat>
          <c:val>
            <c:numRef>
              <c:f>June!$B$4:$B$17</c:f>
              <c:numCache>
                <c:formatCode>General</c:formatCode>
                <c:ptCount val="14"/>
                <c:pt idx="0">
                  <c:v>30</c:v>
                </c:pt>
                <c:pt idx="1">
                  <c:v>9</c:v>
                </c:pt>
                <c:pt idx="2">
                  <c:v>19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39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5-4BCD-89C5-B7073DA62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169275133817316"/>
          <c:y val="1.8775353627531778E-2"/>
          <c:w val="0.3416579232217013"/>
          <c:h val="0.971323389919095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6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99-48EF-B81F-FEBC91B33A22}"/>
              </c:ext>
            </c:extLst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99-48EF-B81F-FEBC91B33A2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99-48EF-B81F-FEBC91B33A2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99-48EF-B81F-FEBC91B33A22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March!$A$2:$A$10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March!$B$2:$B$10</c:f>
              <c:numCache>
                <c:formatCode>General</c:formatCode>
                <c:ptCount val="9"/>
                <c:pt idx="0">
                  <c:v>13</c:v>
                </c:pt>
                <c:pt idx="1">
                  <c:v>1</c:v>
                </c:pt>
                <c:pt idx="2">
                  <c:v>13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99-48EF-B81F-FEBC91B33A2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Feb.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'Feb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21'!$B$30:$B$36</c:f>
              <c:numCache>
                <c:formatCode>_(* #,##0_);_(* \(#,##0\);_(* "-"??_);_(@_)</c:formatCode>
                <c:ptCount val="7"/>
                <c:pt idx="0">
                  <c:v>805</c:v>
                </c:pt>
                <c:pt idx="1">
                  <c:v>821</c:v>
                </c:pt>
                <c:pt idx="2">
                  <c:v>848</c:v>
                </c:pt>
                <c:pt idx="3">
                  <c:v>667</c:v>
                </c:pt>
                <c:pt idx="4">
                  <c:v>527</c:v>
                </c:pt>
                <c:pt idx="5">
                  <c:v>436</c:v>
                </c:pt>
                <c:pt idx="6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9-4ADD-A0E0-66EC7CA8E642}"/>
            </c:ext>
          </c:extLst>
        </c:ser>
        <c:ser>
          <c:idx val="1"/>
          <c:order val="1"/>
          <c:tx>
            <c:strRef>
              <c:f>'Feb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79-4ADD-A0E0-66EC7CA8E642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79-4ADD-A0E0-66EC7CA8E642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79-4ADD-A0E0-66EC7CA8E642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79-4ADD-A0E0-66EC7CA8E642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79-4ADD-A0E0-66EC7CA8E642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79-4ADD-A0E0-66EC7CA8E642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79-4ADD-A0E0-66EC7CA8E64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21'!$C$30:$C$36</c:f>
              <c:numCache>
                <c:formatCode>_(* #,##0_);_(* \(#,##0\);_(* "-"??_);_(@_)</c:formatCode>
                <c:ptCount val="7"/>
                <c:pt idx="0">
                  <c:v>1001</c:v>
                </c:pt>
                <c:pt idx="1">
                  <c:v>1038</c:v>
                </c:pt>
                <c:pt idx="2">
                  <c:v>1079</c:v>
                </c:pt>
                <c:pt idx="3">
                  <c:v>947</c:v>
                </c:pt>
                <c:pt idx="4">
                  <c:v>620</c:v>
                </c:pt>
                <c:pt idx="5">
                  <c:v>524</c:v>
                </c:pt>
                <c:pt idx="6">
                  <c:v>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79-4ADD-A0E0-66EC7CA8E642}"/>
            </c:ext>
          </c:extLst>
        </c:ser>
        <c:ser>
          <c:idx val="2"/>
          <c:order val="2"/>
          <c:tx>
            <c:strRef>
              <c:f>'Feb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21'!$D$30:$D$36</c:f>
              <c:numCache>
                <c:formatCode>_(* #,##0_);_(* \(#,##0\);_(* "-"??_);_(@_)</c:formatCode>
                <c:ptCount val="7"/>
                <c:pt idx="0">
                  <c:v>146</c:v>
                </c:pt>
                <c:pt idx="1">
                  <c:v>128</c:v>
                </c:pt>
                <c:pt idx="2">
                  <c:v>114</c:v>
                </c:pt>
                <c:pt idx="3">
                  <c:v>144</c:v>
                </c:pt>
                <c:pt idx="4">
                  <c:v>140</c:v>
                </c:pt>
                <c:pt idx="5">
                  <c:v>88</c:v>
                </c:pt>
                <c:pt idx="6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D79-4ADD-A0E0-66EC7CA8E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5-4E19-881E-A46FC6767A5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F5-4E19-881E-A46FC6767A5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4F5-4E19-881E-A46FC6767A5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F5-4E19-881E-A46FC6767A5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F5-4E19-881E-A46FC6767A54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4F5-4E19-881E-A46FC6767A54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4F5-4E19-881E-A46FC6767A54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4F5-4E19-881E-A46FC6767A54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4F5-4E19-881E-A46FC6767A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'Mar 22'!$B$4:$B$12</c:f>
              <c:numCache>
                <c:formatCode>General</c:formatCode>
                <c:ptCount val="9"/>
                <c:pt idx="0">
                  <c:v>20</c:v>
                </c:pt>
                <c:pt idx="1">
                  <c:v>6</c:v>
                </c:pt>
                <c:pt idx="2">
                  <c:v>45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4F5-4E19-881E-A46FC6767A5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91-410C-BE9C-B537A8202A9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991-410C-BE9C-B537A8202A9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991-410C-BE9C-B537A8202A9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91-410C-BE9C-B537A8202A9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91-410C-BE9C-B537A8202A96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991-410C-BE9C-B537A8202A96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991-410C-BE9C-B537A8202A96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991-410C-BE9C-B537A8202A96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991-410C-BE9C-B537A8202A96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91-410C-BE9C-B537A8202A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'Mar 22'!$C$18:$C$26</c:f>
              <c:numCache>
                <c:formatCode>_(* #,##0_);_(* \(#,##0\);_(* "-"??_);_(@_)</c:formatCode>
                <c:ptCount val="9"/>
                <c:pt idx="0">
                  <c:v>4754</c:v>
                </c:pt>
                <c:pt idx="1">
                  <c:v>6254</c:v>
                </c:pt>
                <c:pt idx="2">
                  <c:v>1481</c:v>
                </c:pt>
                <c:pt idx="3">
                  <c:v>172</c:v>
                </c:pt>
                <c:pt idx="4">
                  <c:v>186</c:v>
                </c:pt>
                <c:pt idx="5">
                  <c:v>117</c:v>
                </c:pt>
                <c:pt idx="6">
                  <c:v>0</c:v>
                </c:pt>
                <c:pt idx="7">
                  <c:v>78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991-410C-BE9C-B537A8202A9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Mar</a:t>
            </a:r>
            <a:r>
              <a:rPr lang="en-US"/>
              <a:t>.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'Mar 22'!$B$33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22'!$A$34:$A$40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22'!$B$34:$B$40</c:f>
              <c:numCache>
                <c:formatCode>_(* #,##0_);_(* \(#,##0\);_(* "-"??_);_(@_)</c:formatCode>
                <c:ptCount val="7"/>
                <c:pt idx="0">
                  <c:v>813</c:v>
                </c:pt>
                <c:pt idx="1">
                  <c:v>798</c:v>
                </c:pt>
                <c:pt idx="2">
                  <c:v>864</c:v>
                </c:pt>
                <c:pt idx="3">
                  <c:v>682</c:v>
                </c:pt>
                <c:pt idx="4">
                  <c:v>494</c:v>
                </c:pt>
                <c:pt idx="5">
                  <c:v>434</c:v>
                </c:pt>
                <c:pt idx="6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D-400E-A6AC-E6A00CD1FB99}"/>
            </c:ext>
          </c:extLst>
        </c:ser>
        <c:ser>
          <c:idx val="1"/>
          <c:order val="1"/>
          <c:tx>
            <c:strRef>
              <c:f>'Mar 22'!$C$33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CD-400E-A6AC-E6A00CD1FB99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CD-400E-A6AC-E6A00CD1FB99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CD-400E-A6AC-E6A00CD1FB99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CD-400E-A6AC-E6A00CD1FB99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CD-400E-A6AC-E6A00CD1FB99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CD-400E-A6AC-E6A00CD1FB99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CD-400E-A6AC-E6A00CD1FB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22'!$A$34:$A$40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22'!$C$34:$C$40</c:f>
              <c:numCache>
                <c:formatCode>_(* #,##0_);_(* \(#,##0\);_(* "-"??_);_(@_)</c:formatCode>
                <c:ptCount val="7"/>
                <c:pt idx="0">
                  <c:v>1065</c:v>
                </c:pt>
                <c:pt idx="1">
                  <c:v>1055</c:v>
                </c:pt>
                <c:pt idx="2">
                  <c:v>1091</c:v>
                </c:pt>
                <c:pt idx="3">
                  <c:v>960</c:v>
                </c:pt>
                <c:pt idx="4">
                  <c:v>640</c:v>
                </c:pt>
                <c:pt idx="5">
                  <c:v>517</c:v>
                </c:pt>
                <c:pt idx="6">
                  <c:v>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CD-400E-A6AC-E6A00CD1FB99}"/>
            </c:ext>
          </c:extLst>
        </c:ser>
        <c:ser>
          <c:idx val="2"/>
          <c:order val="2"/>
          <c:tx>
            <c:strRef>
              <c:f>'Mar 22'!$D$33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22'!$A$34:$A$40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22'!$D$34:$D$40</c:f>
              <c:numCache>
                <c:formatCode>_(* #,##0_);_(* \(#,##0\);_(* "-"??_);_(@_)</c:formatCode>
                <c:ptCount val="7"/>
                <c:pt idx="0">
                  <c:v>219</c:v>
                </c:pt>
                <c:pt idx="1">
                  <c:v>210</c:v>
                </c:pt>
                <c:pt idx="2">
                  <c:v>211</c:v>
                </c:pt>
                <c:pt idx="3">
                  <c:v>250</c:v>
                </c:pt>
                <c:pt idx="4">
                  <c:v>175</c:v>
                </c:pt>
                <c:pt idx="5">
                  <c:v>157</c:v>
                </c:pt>
                <c:pt idx="6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BCD-400E-A6AC-E6A00CD1F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Mar.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'March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'March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'March 21'!$B$30:$B$36</c:f>
              <c:numCache>
                <c:formatCode>_(* #,##0_);_(* \(#,##0\);_(* "-"??_);_(@_)</c:formatCode>
                <c:ptCount val="7"/>
                <c:pt idx="0">
                  <c:v>772</c:v>
                </c:pt>
                <c:pt idx="1">
                  <c:v>791</c:v>
                </c:pt>
                <c:pt idx="2">
                  <c:v>815</c:v>
                </c:pt>
                <c:pt idx="3">
                  <c:v>655</c:v>
                </c:pt>
                <c:pt idx="4">
                  <c:v>517</c:v>
                </c:pt>
                <c:pt idx="5">
                  <c:v>421</c:v>
                </c:pt>
                <c:pt idx="6">
                  <c:v>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1-457B-8E12-5414E448066A}"/>
            </c:ext>
          </c:extLst>
        </c:ser>
        <c:ser>
          <c:idx val="1"/>
          <c:order val="1"/>
          <c:tx>
            <c:strRef>
              <c:f>'March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1-457B-8E12-5414E448066A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A1-457B-8E12-5414E448066A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1-457B-8E12-5414E448066A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A1-457B-8E12-5414E448066A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1-457B-8E12-5414E448066A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A1-457B-8E12-5414E448066A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1-457B-8E12-5414E448066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'March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'March 21'!$C$30:$C$36</c:f>
              <c:numCache>
                <c:formatCode>_(* #,##0_);_(* \(#,##0\);_(* "-"??_);_(@_)</c:formatCode>
                <c:ptCount val="7"/>
                <c:pt idx="0">
                  <c:v>1041</c:v>
                </c:pt>
                <c:pt idx="1">
                  <c:v>1061</c:v>
                </c:pt>
                <c:pt idx="2">
                  <c:v>1106</c:v>
                </c:pt>
                <c:pt idx="3">
                  <c:v>961</c:v>
                </c:pt>
                <c:pt idx="4">
                  <c:v>640</c:v>
                </c:pt>
                <c:pt idx="5">
                  <c:v>545</c:v>
                </c:pt>
                <c:pt idx="6">
                  <c:v>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A1-457B-8E12-5414E448066A}"/>
            </c:ext>
          </c:extLst>
        </c:ser>
        <c:ser>
          <c:idx val="2"/>
          <c:order val="2"/>
          <c:tx>
            <c:strRef>
              <c:f>'March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'March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'March 21'!$D$30:$D$36</c:f>
              <c:numCache>
                <c:formatCode>_(* #,##0_);_(* \(#,##0\);_(* "-"??_);_(@_)</c:formatCode>
                <c:ptCount val="7"/>
                <c:pt idx="0">
                  <c:v>133</c:v>
                </c:pt>
                <c:pt idx="1">
                  <c:v>119</c:v>
                </c:pt>
                <c:pt idx="2">
                  <c:v>106</c:v>
                </c:pt>
                <c:pt idx="3">
                  <c:v>136</c:v>
                </c:pt>
                <c:pt idx="4">
                  <c:v>138</c:v>
                </c:pt>
                <c:pt idx="5">
                  <c:v>82</c:v>
                </c:pt>
                <c:pt idx="6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A1-457B-8E12-5414E4480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5C-4FCE-81EC-5CE992F46BF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5C-4FCE-81EC-5CE992F46BF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C5C-4FCE-81EC-5CE992F46BFC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5C-4FCE-81EC-5CE992F46BF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5C-4FCE-81EC-5CE992F46BFC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C5C-4FCE-81EC-5CE992F46BFC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C5C-4FCE-81EC-5CE992F46BFC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C5C-4FCE-81EC-5CE992F46BFC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C5C-4FCE-81EC-5CE992F46B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'April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'April 22'!$B$4:$B$12</c:f>
              <c:numCache>
                <c:formatCode>General</c:formatCode>
                <c:ptCount val="9"/>
                <c:pt idx="0">
                  <c:v>23</c:v>
                </c:pt>
                <c:pt idx="1">
                  <c:v>6</c:v>
                </c:pt>
                <c:pt idx="2">
                  <c:v>11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C5C-4FCE-81EC-5CE992F46BF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71-45FA-B2E9-7CD31F0DA02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71-45FA-B2E9-7CD31F0DA02D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471-45FA-B2E9-7CD31F0DA02D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71-45FA-B2E9-7CD31F0DA02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71-45FA-B2E9-7CD31F0DA02D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471-45FA-B2E9-7CD31F0DA02D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471-45FA-B2E9-7CD31F0DA02D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471-45FA-B2E9-7CD31F0DA02D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471-45FA-B2E9-7CD31F0DA02D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71-45FA-B2E9-7CD31F0DA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'April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'April 22'!$C$18:$C$26</c:f>
              <c:numCache>
                <c:formatCode>_(* #,##0_);_(* \(#,##0\);_(* "-"??_);_(@_)</c:formatCode>
                <c:ptCount val="9"/>
                <c:pt idx="0">
                  <c:v>4604</c:v>
                </c:pt>
                <c:pt idx="1">
                  <c:v>6445</c:v>
                </c:pt>
                <c:pt idx="2">
                  <c:v>1423</c:v>
                </c:pt>
                <c:pt idx="3">
                  <c:v>171</c:v>
                </c:pt>
                <c:pt idx="4">
                  <c:v>190</c:v>
                </c:pt>
                <c:pt idx="5">
                  <c:v>113</c:v>
                </c:pt>
                <c:pt idx="6">
                  <c:v>0</c:v>
                </c:pt>
                <c:pt idx="7">
                  <c:v>78</c:v>
                </c:pt>
                <c:pt idx="8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71-45FA-B2E9-7CD31F0DA02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April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'April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22'!$B$56:$B$62</c:f>
              <c:numCache>
                <c:formatCode>_(* #,##0_);_(* \(#,##0\);_(* "-"??_);_(@_)</c:formatCode>
                <c:ptCount val="7"/>
                <c:pt idx="0">
                  <c:v>800</c:v>
                </c:pt>
                <c:pt idx="1">
                  <c:v>781</c:v>
                </c:pt>
                <c:pt idx="2">
                  <c:v>827</c:v>
                </c:pt>
                <c:pt idx="3">
                  <c:v>657</c:v>
                </c:pt>
                <c:pt idx="4">
                  <c:v>479</c:v>
                </c:pt>
                <c:pt idx="5">
                  <c:v>420</c:v>
                </c:pt>
                <c:pt idx="6">
                  <c:v>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2-49A8-A6DE-A09E64F68FEC}"/>
            </c:ext>
          </c:extLst>
        </c:ser>
        <c:ser>
          <c:idx val="1"/>
          <c:order val="1"/>
          <c:tx>
            <c:strRef>
              <c:f>'April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02-49A8-A6DE-A09E64F68FEC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2-49A8-A6DE-A09E64F68FEC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2-49A8-A6DE-A09E64F68FEC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2-49A8-A6DE-A09E64F68FEC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2-49A8-A6DE-A09E64F68FEC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2-49A8-A6DE-A09E64F68FEC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2-49A8-A6DE-A09E64F68FE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22'!$C$56:$C$62</c:f>
              <c:numCache>
                <c:formatCode>_(* #,##0_);_(* \(#,##0\);_(* "-"??_);_(@_)</c:formatCode>
                <c:ptCount val="7"/>
                <c:pt idx="0">
                  <c:v>1091</c:v>
                </c:pt>
                <c:pt idx="1">
                  <c:v>1089</c:v>
                </c:pt>
                <c:pt idx="2">
                  <c:v>1126</c:v>
                </c:pt>
                <c:pt idx="3">
                  <c:v>997</c:v>
                </c:pt>
                <c:pt idx="4">
                  <c:v>656</c:v>
                </c:pt>
                <c:pt idx="5">
                  <c:v>532</c:v>
                </c:pt>
                <c:pt idx="6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502-49A8-A6DE-A09E64F68FEC}"/>
            </c:ext>
          </c:extLst>
        </c:ser>
        <c:ser>
          <c:idx val="2"/>
          <c:order val="2"/>
          <c:tx>
            <c:strRef>
              <c:f>'April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22'!$D$56:$D$62</c:f>
              <c:numCache>
                <c:formatCode>_(* #,##0_);_(* \(#,##0\);_(* "-"??_);_(@_)</c:formatCode>
                <c:ptCount val="7"/>
                <c:pt idx="0">
                  <c:v>208</c:v>
                </c:pt>
                <c:pt idx="1">
                  <c:v>204</c:v>
                </c:pt>
                <c:pt idx="2">
                  <c:v>209</c:v>
                </c:pt>
                <c:pt idx="3">
                  <c:v>241</c:v>
                </c:pt>
                <c:pt idx="4">
                  <c:v>165</c:v>
                </c:pt>
                <c:pt idx="5">
                  <c:v>149</c:v>
                </c:pt>
                <c:pt idx="6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02-49A8-A6DE-A09E64F68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April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'April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21'!$B$30:$B$36</c:f>
              <c:numCache>
                <c:formatCode>_(* #,##0_);_(* \(#,##0\);_(* "-"??_);_(@_)</c:formatCode>
                <c:ptCount val="7"/>
                <c:pt idx="0">
                  <c:v>786</c:v>
                </c:pt>
                <c:pt idx="1">
                  <c:v>804</c:v>
                </c:pt>
                <c:pt idx="2">
                  <c:v>837</c:v>
                </c:pt>
                <c:pt idx="3">
                  <c:v>672</c:v>
                </c:pt>
                <c:pt idx="4">
                  <c:v>528</c:v>
                </c:pt>
                <c:pt idx="5">
                  <c:v>430</c:v>
                </c:pt>
                <c:pt idx="6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6-4DFF-A62B-AB7F8D43BC99}"/>
            </c:ext>
          </c:extLst>
        </c:ser>
        <c:ser>
          <c:idx val="1"/>
          <c:order val="1"/>
          <c:tx>
            <c:strRef>
              <c:f>'April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06-4DFF-A62B-AB7F8D43BC99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6-4DFF-A62B-AB7F8D43BC99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6-4DFF-A62B-AB7F8D43BC99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6-4DFF-A62B-AB7F8D43BC99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6-4DFF-A62B-AB7F8D43BC99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06-4DFF-A62B-AB7F8D43BC99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06-4DFF-A62B-AB7F8D43BC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21'!$C$30:$C$36</c:f>
              <c:numCache>
                <c:formatCode>_(* #,##0_);_(* \(#,##0\);_(* "-"??_);_(@_)</c:formatCode>
                <c:ptCount val="7"/>
                <c:pt idx="0">
                  <c:v>1052</c:v>
                </c:pt>
                <c:pt idx="1">
                  <c:v>1077</c:v>
                </c:pt>
                <c:pt idx="2">
                  <c:v>1113</c:v>
                </c:pt>
                <c:pt idx="3">
                  <c:v>969</c:v>
                </c:pt>
                <c:pt idx="4">
                  <c:v>642</c:v>
                </c:pt>
                <c:pt idx="5">
                  <c:v>545</c:v>
                </c:pt>
                <c:pt idx="6">
                  <c:v>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06-4DFF-A62B-AB7F8D43BC99}"/>
            </c:ext>
          </c:extLst>
        </c:ser>
        <c:ser>
          <c:idx val="2"/>
          <c:order val="2"/>
          <c:tx>
            <c:strRef>
              <c:f>'April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21'!$D$30:$D$36</c:f>
              <c:numCache>
                <c:formatCode>_(* #,##0_);_(* \(#,##0\);_(* "-"??_);_(@_)</c:formatCode>
                <c:ptCount val="7"/>
                <c:pt idx="0">
                  <c:v>136</c:v>
                </c:pt>
                <c:pt idx="1">
                  <c:v>127</c:v>
                </c:pt>
                <c:pt idx="2">
                  <c:v>109</c:v>
                </c:pt>
                <c:pt idx="3">
                  <c:v>138</c:v>
                </c:pt>
                <c:pt idx="4">
                  <c:v>138</c:v>
                </c:pt>
                <c:pt idx="5">
                  <c:v>80</c:v>
                </c:pt>
                <c:pt idx="6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06-4DFF-A62B-AB7F8D43B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4-42BF-A97F-EECB9E6A32A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224-42BF-A97F-EECB9E6A32A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224-42BF-A97F-EECB9E6A32A8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24-42BF-A97F-EECB9E6A32A8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24-42BF-A97F-EECB9E6A32A8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224-42BF-A97F-EECB9E6A32A8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224-42BF-A97F-EECB9E6A32A8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224-42BF-A97F-EECB9E6A32A8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224-42BF-A97F-EECB9E6A32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'May 22'!$B$4:$B$12</c:f>
              <c:numCache>
                <c:formatCode>General</c:formatCode>
                <c:ptCount val="9"/>
                <c:pt idx="0">
                  <c:v>21</c:v>
                </c:pt>
                <c:pt idx="1">
                  <c:v>8</c:v>
                </c:pt>
                <c:pt idx="2">
                  <c:v>35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24-42BF-A97F-EECB9E6A32A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0E-4B22-9DD2-27016834534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March!$A$16:$A$25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March!$C$16:$C$24</c:f>
              <c:numCache>
                <c:formatCode>_(* #,##0_);_(* \(#,##0\);_(* "-"??_);_(@_)</c:formatCode>
                <c:ptCount val="9"/>
                <c:pt idx="0">
                  <c:v>5505</c:v>
                </c:pt>
                <c:pt idx="1">
                  <c:v>6342</c:v>
                </c:pt>
                <c:pt idx="2">
                  <c:v>1036</c:v>
                </c:pt>
                <c:pt idx="3">
                  <c:v>202</c:v>
                </c:pt>
                <c:pt idx="4">
                  <c:v>157</c:v>
                </c:pt>
                <c:pt idx="5">
                  <c:v>46</c:v>
                </c:pt>
                <c:pt idx="6">
                  <c:v>109</c:v>
                </c:pt>
                <c:pt idx="7">
                  <c:v>63</c:v>
                </c:pt>
                <c:pt idx="8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0E-4B22-9DD2-270168345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10-42CC-8D9D-34FFC3BBFD4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10-42CC-8D9D-34FFC3BBFD4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210-42CC-8D9D-34FFC3BBFD4E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10-42CC-8D9D-34FFC3BBFD4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10-42CC-8D9D-34FFC3BBFD4E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210-42CC-8D9D-34FFC3BBFD4E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210-42CC-8D9D-34FFC3BBFD4E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210-42CC-8D9D-34FFC3BBFD4E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210-42CC-8D9D-34FFC3BBFD4E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10-42CC-8D9D-34FFC3BBF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'May 22'!$C$18:$C$26</c:f>
              <c:numCache>
                <c:formatCode>_(* #,##0_);_(* \(#,##0\);_(* "-"??_);_(@_)</c:formatCode>
                <c:ptCount val="9"/>
                <c:pt idx="0">
                  <c:v>4587</c:v>
                </c:pt>
                <c:pt idx="1">
                  <c:v>6431</c:v>
                </c:pt>
                <c:pt idx="2">
                  <c:v>1458</c:v>
                </c:pt>
                <c:pt idx="3">
                  <c:v>169</c:v>
                </c:pt>
                <c:pt idx="4">
                  <c:v>193</c:v>
                </c:pt>
                <c:pt idx="5">
                  <c:v>121</c:v>
                </c:pt>
                <c:pt idx="6">
                  <c:v>0</c:v>
                </c:pt>
                <c:pt idx="7">
                  <c:v>79</c:v>
                </c:pt>
                <c:pt idx="8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210-42CC-8D9D-34FFC3BBFD4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May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'May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22'!$B$56:$B$62</c:f>
              <c:numCache>
                <c:formatCode>_(* #,##0_);_(* \(#,##0\);_(* "-"??_);_(@_)</c:formatCode>
                <c:ptCount val="7"/>
                <c:pt idx="0">
                  <c:v>792</c:v>
                </c:pt>
                <c:pt idx="1">
                  <c:v>778</c:v>
                </c:pt>
                <c:pt idx="2">
                  <c:v>823</c:v>
                </c:pt>
                <c:pt idx="3">
                  <c:v>659</c:v>
                </c:pt>
                <c:pt idx="4">
                  <c:v>477</c:v>
                </c:pt>
                <c:pt idx="5">
                  <c:v>420</c:v>
                </c:pt>
                <c:pt idx="6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A-4F37-AB79-A25AAAF5BF82}"/>
            </c:ext>
          </c:extLst>
        </c:ser>
        <c:ser>
          <c:idx val="1"/>
          <c:order val="1"/>
          <c:tx>
            <c:strRef>
              <c:f>'May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A-4F37-AB79-A25AAAF5BF82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A-4F37-AB79-A25AAAF5BF82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A-4F37-AB79-A25AAAF5BF82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A-4F37-AB79-A25AAAF5BF82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A-4F37-AB79-A25AAAF5BF82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A-4F37-AB79-A25AAAF5BF82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6A-4F37-AB79-A25AAAF5BF8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22'!$C$56:$C$62</c:f>
              <c:numCache>
                <c:formatCode>_(* #,##0_);_(* \(#,##0\);_(* "-"??_);_(@_)</c:formatCode>
                <c:ptCount val="7"/>
                <c:pt idx="0">
                  <c:v>1090</c:v>
                </c:pt>
                <c:pt idx="1">
                  <c:v>1081</c:v>
                </c:pt>
                <c:pt idx="2">
                  <c:v>1121</c:v>
                </c:pt>
                <c:pt idx="3">
                  <c:v>999</c:v>
                </c:pt>
                <c:pt idx="4">
                  <c:v>653</c:v>
                </c:pt>
                <c:pt idx="5">
                  <c:v>533</c:v>
                </c:pt>
                <c:pt idx="6">
                  <c:v>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6A-4F37-AB79-A25AAAF5BF82}"/>
            </c:ext>
          </c:extLst>
        </c:ser>
        <c:ser>
          <c:idx val="2"/>
          <c:order val="2"/>
          <c:tx>
            <c:strRef>
              <c:f>'May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22'!$D$56:$D$62</c:f>
              <c:numCache>
                <c:formatCode>_(* #,##0_);_(* \(#,##0\);_(* "-"??_);_(@_)</c:formatCode>
                <c:ptCount val="7"/>
                <c:pt idx="0">
                  <c:v>209</c:v>
                </c:pt>
                <c:pt idx="1">
                  <c:v>210</c:v>
                </c:pt>
                <c:pt idx="2">
                  <c:v>221</c:v>
                </c:pt>
                <c:pt idx="3">
                  <c:v>246</c:v>
                </c:pt>
                <c:pt idx="4">
                  <c:v>168</c:v>
                </c:pt>
                <c:pt idx="5">
                  <c:v>150</c:v>
                </c:pt>
                <c:pt idx="6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16A-4F37-AB79-A25AAAF5B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May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'May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21'!$B$30:$B$36</c:f>
              <c:numCache>
                <c:formatCode>_(* #,##0_);_(* \(#,##0\);_(* "-"??_);_(@_)</c:formatCode>
                <c:ptCount val="7"/>
                <c:pt idx="0">
                  <c:v>782</c:v>
                </c:pt>
                <c:pt idx="1">
                  <c:v>797</c:v>
                </c:pt>
                <c:pt idx="2">
                  <c:v>837</c:v>
                </c:pt>
                <c:pt idx="3">
                  <c:v>673</c:v>
                </c:pt>
                <c:pt idx="4">
                  <c:v>516</c:v>
                </c:pt>
                <c:pt idx="5">
                  <c:v>433</c:v>
                </c:pt>
                <c:pt idx="6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E-4ABF-B2A3-03A1A0064AF0}"/>
            </c:ext>
          </c:extLst>
        </c:ser>
        <c:ser>
          <c:idx val="1"/>
          <c:order val="1"/>
          <c:tx>
            <c:strRef>
              <c:f>'May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7E-4ABF-B2A3-03A1A0064AF0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E-4ABF-B2A3-03A1A0064AF0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E-4ABF-B2A3-03A1A0064AF0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E-4ABF-B2A3-03A1A0064AF0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7E-4ABF-B2A3-03A1A0064AF0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E-4ABF-B2A3-03A1A0064AF0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7E-4ABF-B2A3-03A1A0064AF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21'!$C$30:$C$36</c:f>
              <c:numCache>
                <c:formatCode>_(* #,##0_);_(* \(#,##0\);_(* "-"??_);_(@_)</c:formatCode>
                <c:ptCount val="7"/>
                <c:pt idx="0">
                  <c:v>1060</c:v>
                </c:pt>
                <c:pt idx="1">
                  <c:v>1075</c:v>
                </c:pt>
                <c:pt idx="2">
                  <c:v>1115</c:v>
                </c:pt>
                <c:pt idx="3">
                  <c:v>966</c:v>
                </c:pt>
                <c:pt idx="4">
                  <c:v>651</c:v>
                </c:pt>
                <c:pt idx="5">
                  <c:v>547</c:v>
                </c:pt>
                <c:pt idx="6">
                  <c:v>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7E-4ABF-B2A3-03A1A0064AF0}"/>
            </c:ext>
          </c:extLst>
        </c:ser>
        <c:ser>
          <c:idx val="2"/>
          <c:order val="2"/>
          <c:tx>
            <c:strRef>
              <c:f>'May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21'!$D$30:$D$36</c:f>
              <c:numCache>
                <c:formatCode>_(* #,##0_);_(* \(#,##0\);_(* "-"??_);_(@_)</c:formatCode>
                <c:ptCount val="7"/>
                <c:pt idx="0">
                  <c:v>138</c:v>
                </c:pt>
                <c:pt idx="1">
                  <c:v>129</c:v>
                </c:pt>
                <c:pt idx="2">
                  <c:v>111</c:v>
                </c:pt>
                <c:pt idx="3">
                  <c:v>139</c:v>
                </c:pt>
                <c:pt idx="4">
                  <c:v>139</c:v>
                </c:pt>
                <c:pt idx="5">
                  <c:v>80</c:v>
                </c:pt>
                <c:pt idx="6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7E-4ABF-B2A3-03A1A0064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8D-4A1B-9F26-43BBB1D1764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8D-4A1B-9F26-43BBB1D17641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8D-4A1B-9F26-43BBB1D17641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8D-4A1B-9F26-43BBB1D1764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8D-4A1B-9F26-43BBB1D17641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D8D-4A1B-9F26-43BBB1D17641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D8D-4A1B-9F26-43BBB1D17641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D8D-4A1B-9F26-43BBB1D17641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D8D-4A1B-9F26-43BBB1D176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'June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'June 22'!$B$4:$B$12</c:f>
              <c:numCache>
                <c:formatCode>General</c:formatCode>
                <c:ptCount val="9"/>
                <c:pt idx="0">
                  <c:v>33</c:v>
                </c:pt>
                <c:pt idx="1">
                  <c:v>10</c:v>
                </c:pt>
                <c:pt idx="2">
                  <c:v>75</c:v>
                </c:pt>
                <c:pt idx="3">
                  <c:v>4</c:v>
                </c:pt>
                <c:pt idx="4">
                  <c:v>2</c:v>
                </c:pt>
                <c:pt idx="5">
                  <c:v>11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D8D-4A1B-9F26-43BBB1D1764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74-47EE-8CEA-1CBCA4C5B4F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374-47EE-8CEA-1CBCA4C5B4F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374-47EE-8CEA-1CBCA4C5B4FE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74-47EE-8CEA-1CBCA4C5B4F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74-47EE-8CEA-1CBCA4C5B4FE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374-47EE-8CEA-1CBCA4C5B4FE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374-47EE-8CEA-1CBCA4C5B4FE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374-47EE-8CEA-1CBCA4C5B4FE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374-47EE-8CEA-1CBCA4C5B4FE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74-47EE-8CEA-1CBCA4C5B4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'June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'June 22'!$C$18:$C$26</c:f>
              <c:numCache>
                <c:formatCode>_(* #,##0_);_(* \(#,##0\);_(* "-"??_);_(@_)</c:formatCode>
                <c:ptCount val="9"/>
                <c:pt idx="0">
                  <c:v>4633</c:v>
                </c:pt>
                <c:pt idx="1">
                  <c:v>6434</c:v>
                </c:pt>
                <c:pt idx="2">
                  <c:v>1539</c:v>
                </c:pt>
                <c:pt idx="3">
                  <c:v>169</c:v>
                </c:pt>
                <c:pt idx="4">
                  <c:v>200</c:v>
                </c:pt>
                <c:pt idx="5">
                  <c:v>129</c:v>
                </c:pt>
                <c:pt idx="6">
                  <c:v>0</c:v>
                </c:pt>
                <c:pt idx="7">
                  <c:v>80</c:v>
                </c:pt>
                <c:pt idx="8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374-47EE-8CEA-1CBCA4C5B4F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June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'June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22'!$B$56:$B$62</c:f>
              <c:numCache>
                <c:formatCode>_(* #,##0_);_(* \(#,##0\);_(* "-"??_);_(@_)</c:formatCode>
                <c:ptCount val="7"/>
                <c:pt idx="0">
                  <c:v>804</c:v>
                </c:pt>
                <c:pt idx="1">
                  <c:v>790</c:v>
                </c:pt>
                <c:pt idx="2">
                  <c:v>826</c:v>
                </c:pt>
                <c:pt idx="3">
                  <c:v>665</c:v>
                </c:pt>
                <c:pt idx="4">
                  <c:v>482</c:v>
                </c:pt>
                <c:pt idx="5">
                  <c:v>425</c:v>
                </c:pt>
                <c:pt idx="6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7-4D74-A54A-B808A90450AD}"/>
            </c:ext>
          </c:extLst>
        </c:ser>
        <c:ser>
          <c:idx val="1"/>
          <c:order val="1"/>
          <c:tx>
            <c:strRef>
              <c:f>'June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E7-4D74-A54A-B808A90450AD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7-4D74-A54A-B808A90450AD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E7-4D74-A54A-B808A90450AD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E7-4D74-A54A-B808A90450AD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E7-4D74-A54A-B808A90450AD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E7-4D74-A54A-B808A90450AD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E7-4D74-A54A-B808A90450A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22'!$C$56:$C$62</c:f>
              <c:numCache>
                <c:formatCode>_(* #,##0_);_(* \(#,##0\);_(* "-"??_);_(@_)</c:formatCode>
                <c:ptCount val="7"/>
                <c:pt idx="0">
                  <c:v>1099</c:v>
                </c:pt>
                <c:pt idx="1">
                  <c:v>1082</c:v>
                </c:pt>
                <c:pt idx="2">
                  <c:v>1126</c:v>
                </c:pt>
                <c:pt idx="3">
                  <c:v>1002</c:v>
                </c:pt>
                <c:pt idx="4">
                  <c:v>650</c:v>
                </c:pt>
                <c:pt idx="5">
                  <c:v>531</c:v>
                </c:pt>
                <c:pt idx="6">
                  <c:v>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E7-4D74-A54A-B808A90450AD}"/>
            </c:ext>
          </c:extLst>
        </c:ser>
        <c:ser>
          <c:idx val="2"/>
          <c:order val="2"/>
          <c:tx>
            <c:strRef>
              <c:f>'June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22'!$D$56:$D$62</c:f>
              <c:numCache>
                <c:formatCode>_(* #,##0_);_(* \(#,##0\);_(* "-"??_);_(@_)</c:formatCode>
                <c:ptCount val="7"/>
                <c:pt idx="0">
                  <c:v>225</c:v>
                </c:pt>
                <c:pt idx="1">
                  <c:v>224</c:v>
                </c:pt>
                <c:pt idx="2">
                  <c:v>223</c:v>
                </c:pt>
                <c:pt idx="3">
                  <c:v>257</c:v>
                </c:pt>
                <c:pt idx="4">
                  <c:v>174</c:v>
                </c:pt>
                <c:pt idx="5">
                  <c:v>161</c:v>
                </c:pt>
                <c:pt idx="6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CE7-4D74-A54A-B808A9045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-June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'June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21'!$B$30:$B$36</c:f>
              <c:numCache>
                <c:formatCode>_(* #,##0_);_(* \(#,##0\);_(* "-"??_);_(@_)</c:formatCode>
                <c:ptCount val="7"/>
                <c:pt idx="0">
                  <c:v>794</c:v>
                </c:pt>
                <c:pt idx="1">
                  <c:v>795</c:v>
                </c:pt>
                <c:pt idx="2">
                  <c:v>843</c:v>
                </c:pt>
                <c:pt idx="3">
                  <c:v>680</c:v>
                </c:pt>
                <c:pt idx="4">
                  <c:v>510</c:v>
                </c:pt>
                <c:pt idx="5">
                  <c:v>424</c:v>
                </c:pt>
                <c:pt idx="6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A-431A-8135-01D82EFA393C}"/>
            </c:ext>
          </c:extLst>
        </c:ser>
        <c:ser>
          <c:idx val="1"/>
          <c:order val="1"/>
          <c:tx>
            <c:strRef>
              <c:f>'June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3A-431A-8135-01D82EFA393C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3A-431A-8135-01D82EFA393C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3A-431A-8135-01D82EFA393C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3A-431A-8135-01D82EFA393C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3A-431A-8135-01D82EFA393C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3A-431A-8135-01D82EFA393C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3A-431A-8135-01D82EFA393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21'!$C$30:$C$36</c:f>
              <c:numCache>
                <c:formatCode>_(* #,##0_);_(* \(#,##0\);_(* "-"??_);_(@_)</c:formatCode>
                <c:ptCount val="7"/>
                <c:pt idx="0">
                  <c:v>1061</c:v>
                </c:pt>
                <c:pt idx="1">
                  <c:v>1073</c:v>
                </c:pt>
                <c:pt idx="2">
                  <c:v>1127</c:v>
                </c:pt>
                <c:pt idx="3">
                  <c:v>961</c:v>
                </c:pt>
                <c:pt idx="4">
                  <c:v>651</c:v>
                </c:pt>
                <c:pt idx="5">
                  <c:v>541</c:v>
                </c:pt>
                <c:pt idx="6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3A-431A-8135-01D82EFA393C}"/>
            </c:ext>
          </c:extLst>
        </c:ser>
        <c:ser>
          <c:idx val="2"/>
          <c:order val="2"/>
          <c:tx>
            <c:strRef>
              <c:f>'June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21'!$D$30:$D$36</c:f>
              <c:numCache>
                <c:formatCode>_(* #,##0_);_(* \(#,##0\);_(* "-"??_);_(@_)</c:formatCode>
                <c:ptCount val="7"/>
                <c:pt idx="0">
                  <c:v>148</c:v>
                </c:pt>
                <c:pt idx="1">
                  <c:v>133</c:v>
                </c:pt>
                <c:pt idx="2">
                  <c:v>122</c:v>
                </c:pt>
                <c:pt idx="3">
                  <c:v>145</c:v>
                </c:pt>
                <c:pt idx="4">
                  <c:v>146</c:v>
                </c:pt>
                <c:pt idx="5">
                  <c:v>89</c:v>
                </c:pt>
                <c:pt idx="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3A-431A-8135-01D82EFA3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30-4CA8-9195-85E352B43A2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530-4CA8-9195-85E352B43A2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530-4CA8-9195-85E352B43A2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30-4CA8-9195-85E352B43A2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30-4CA8-9195-85E352B43A29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530-4CA8-9195-85E352B43A29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530-4CA8-9195-85E352B43A29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530-4CA8-9195-85E352B43A29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530-4CA8-9195-85E352B43A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'July 22'!$B$4:$B$12</c:f>
              <c:numCache>
                <c:formatCode>General</c:formatCode>
                <c:ptCount val="9"/>
                <c:pt idx="0">
                  <c:v>15</c:v>
                </c:pt>
                <c:pt idx="1">
                  <c:v>7</c:v>
                </c:pt>
                <c:pt idx="2">
                  <c:v>25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530-4CA8-9195-85E352B43A2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A2-4DC7-BE8E-ABA6837A4E0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A2-4DC7-BE8E-ABA6837A4E0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9A2-4DC7-BE8E-ABA6837A4E00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A2-4DC7-BE8E-ABA6837A4E0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A2-4DC7-BE8E-ABA6837A4E00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9A2-4DC7-BE8E-ABA6837A4E00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9A2-4DC7-BE8E-ABA6837A4E00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9A2-4DC7-BE8E-ABA6837A4E00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9A2-4DC7-BE8E-ABA6837A4E00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A2-4DC7-BE8E-ABA6837A4E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'July 22'!$C$18:$C$26</c:f>
              <c:numCache>
                <c:formatCode>_(* #,##0_);_(* \(#,##0\);_(* "-"??_);_(@_)</c:formatCode>
                <c:ptCount val="9"/>
                <c:pt idx="0">
                  <c:v>4095</c:v>
                </c:pt>
                <c:pt idx="1">
                  <c:v>5552</c:v>
                </c:pt>
                <c:pt idx="2">
                  <c:v>1308</c:v>
                </c:pt>
                <c:pt idx="3">
                  <c:v>161</c:v>
                </c:pt>
                <c:pt idx="4">
                  <c:v>184</c:v>
                </c:pt>
                <c:pt idx="5">
                  <c:v>107</c:v>
                </c:pt>
                <c:pt idx="6">
                  <c:v>0</c:v>
                </c:pt>
                <c:pt idx="7">
                  <c:v>83</c:v>
                </c:pt>
                <c:pt idx="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9A2-4DC7-BE8E-ABA6837A4E0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July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'July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22'!$B$56:$B$62</c:f>
              <c:numCache>
                <c:formatCode>_(* #,##0_);_(* \(#,##0\);_(* "-"??_);_(@_)</c:formatCode>
                <c:ptCount val="7"/>
                <c:pt idx="0">
                  <c:v>716</c:v>
                </c:pt>
                <c:pt idx="1">
                  <c:v>706</c:v>
                </c:pt>
                <c:pt idx="2">
                  <c:v>734</c:v>
                </c:pt>
                <c:pt idx="3">
                  <c:v>582</c:v>
                </c:pt>
                <c:pt idx="4">
                  <c:v>419</c:v>
                </c:pt>
                <c:pt idx="5">
                  <c:v>371</c:v>
                </c:pt>
                <c:pt idx="6">
                  <c:v>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CD-4F94-AF1F-9EBA90AEDFCC}"/>
            </c:ext>
          </c:extLst>
        </c:ser>
        <c:ser>
          <c:idx val="1"/>
          <c:order val="1"/>
          <c:tx>
            <c:strRef>
              <c:f>'July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CD-4F94-AF1F-9EBA90AEDFCC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D-4F94-AF1F-9EBA90AEDFCC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D-4F94-AF1F-9EBA90AEDFCC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D-4F94-AF1F-9EBA90AEDFCC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D-4F94-AF1F-9EBA90AEDFCC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D-4F94-AF1F-9EBA90AEDFCC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CD-4F94-AF1F-9EBA90AEDFC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22'!$C$56:$C$62</c:f>
              <c:numCache>
                <c:formatCode>_(* #,##0_);_(* \(#,##0\);_(* "-"??_);_(@_)</c:formatCode>
                <c:ptCount val="7"/>
                <c:pt idx="0">
                  <c:v>949</c:v>
                </c:pt>
                <c:pt idx="1">
                  <c:v>940</c:v>
                </c:pt>
                <c:pt idx="2">
                  <c:v>949</c:v>
                </c:pt>
                <c:pt idx="3">
                  <c:v>867</c:v>
                </c:pt>
                <c:pt idx="4">
                  <c:v>549</c:v>
                </c:pt>
                <c:pt idx="5">
                  <c:v>455</c:v>
                </c:pt>
                <c:pt idx="6">
                  <c:v>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CD-4F94-AF1F-9EBA90AEDFCC}"/>
            </c:ext>
          </c:extLst>
        </c:ser>
        <c:ser>
          <c:idx val="2"/>
          <c:order val="2"/>
          <c:tx>
            <c:strRef>
              <c:f>'July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22'!$D$56:$D$62</c:f>
              <c:numCache>
                <c:formatCode>_(* #,##0_);_(* \(#,##0\);_(* "-"??_);_(@_)</c:formatCode>
                <c:ptCount val="7"/>
                <c:pt idx="0">
                  <c:v>185</c:v>
                </c:pt>
                <c:pt idx="1">
                  <c:v>185</c:v>
                </c:pt>
                <c:pt idx="2">
                  <c:v>189</c:v>
                </c:pt>
                <c:pt idx="3">
                  <c:v>212</c:v>
                </c:pt>
                <c:pt idx="4">
                  <c:v>148</c:v>
                </c:pt>
                <c:pt idx="5">
                  <c:v>133</c:v>
                </c:pt>
                <c:pt idx="6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4CD-4F94-AF1F-9EBA90AED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6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F9F-45D3-A5FE-284AF8A13B3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April!$A$2:$A$10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April!$B$2:$B$10</c:f>
              <c:numCache>
                <c:formatCode>General</c:formatCode>
                <c:ptCount val="9"/>
                <c:pt idx="0">
                  <c:v>6</c:v>
                </c:pt>
                <c:pt idx="1">
                  <c:v>1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9F-45D3-A5FE-284AF8A13B3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July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'July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21'!$B$30:$B$36</c:f>
              <c:numCache>
                <c:formatCode>_(* #,##0_);_(* \(#,##0\);_(* "-"??_);_(@_)</c:formatCode>
                <c:ptCount val="7"/>
                <c:pt idx="0">
                  <c:v>715</c:v>
                </c:pt>
                <c:pt idx="1">
                  <c:v>713</c:v>
                </c:pt>
                <c:pt idx="2">
                  <c:v>747</c:v>
                </c:pt>
                <c:pt idx="3">
                  <c:v>608</c:v>
                </c:pt>
                <c:pt idx="4">
                  <c:v>451</c:v>
                </c:pt>
                <c:pt idx="5">
                  <c:v>379</c:v>
                </c:pt>
                <c:pt idx="6">
                  <c:v>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B-4B4A-920B-92D4C9C9BEDC}"/>
            </c:ext>
          </c:extLst>
        </c:ser>
        <c:ser>
          <c:idx val="1"/>
          <c:order val="1"/>
          <c:tx>
            <c:strRef>
              <c:f>'July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B-4B4A-920B-92D4C9C9BEDC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B-4B4A-920B-92D4C9C9BEDC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B-4B4A-920B-92D4C9C9BEDC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CB-4B4A-920B-92D4C9C9BEDC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B-4B4A-920B-92D4C9C9BEDC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B-4B4A-920B-92D4C9C9BEDC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B-4B4A-920B-92D4C9C9BED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21'!$C$30:$C$36</c:f>
              <c:numCache>
                <c:formatCode>_(* #,##0_);_(* \(#,##0\);_(* "-"??_);_(@_)</c:formatCode>
                <c:ptCount val="7"/>
                <c:pt idx="0">
                  <c:v>939</c:v>
                </c:pt>
                <c:pt idx="1">
                  <c:v>934</c:v>
                </c:pt>
                <c:pt idx="2">
                  <c:v>956</c:v>
                </c:pt>
                <c:pt idx="3">
                  <c:v>817</c:v>
                </c:pt>
                <c:pt idx="4">
                  <c:v>561</c:v>
                </c:pt>
                <c:pt idx="5">
                  <c:v>453</c:v>
                </c:pt>
                <c:pt idx="6">
                  <c:v>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CB-4B4A-920B-92D4C9C9BEDC}"/>
            </c:ext>
          </c:extLst>
        </c:ser>
        <c:ser>
          <c:idx val="2"/>
          <c:order val="2"/>
          <c:tx>
            <c:strRef>
              <c:f>'July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21'!$D$30:$D$36</c:f>
              <c:numCache>
                <c:formatCode>_(* #,##0_);_(* \(#,##0\);_(* "-"??_);_(@_)</c:formatCode>
                <c:ptCount val="7"/>
                <c:pt idx="0">
                  <c:v>156</c:v>
                </c:pt>
                <c:pt idx="1">
                  <c:v>165</c:v>
                </c:pt>
                <c:pt idx="2">
                  <c:v>131</c:v>
                </c:pt>
                <c:pt idx="3">
                  <c:v>170</c:v>
                </c:pt>
                <c:pt idx="4">
                  <c:v>142</c:v>
                </c:pt>
                <c:pt idx="5">
                  <c:v>116</c:v>
                </c:pt>
                <c:pt idx="6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CB-4B4A-920B-92D4C9C9B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F0-47ED-B858-9EB60A43D2A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F0-47ED-B858-9EB60A43D2A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CF0-47ED-B858-9EB60A43D2A8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F0-47ED-B858-9EB60A43D2A8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F0-47ED-B858-9EB60A43D2A8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CF0-47ED-B858-9EB60A43D2A8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CF0-47ED-B858-9EB60A43D2A8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CF0-47ED-B858-9EB60A43D2A8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CF0-47ED-B858-9EB60A43D2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'Aug 22'!$B$4:$B$12</c:f>
              <c:numCache>
                <c:formatCode>General</c:formatCode>
                <c:ptCount val="9"/>
                <c:pt idx="0">
                  <c:v>22</c:v>
                </c:pt>
                <c:pt idx="1">
                  <c:v>12</c:v>
                </c:pt>
                <c:pt idx="2">
                  <c:v>12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CF0-47ED-B858-9EB60A43D2A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F8-40BD-88C0-EDF10BC018B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F8-40BD-88C0-EDF10BC018B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FF8-40BD-88C0-EDF10BC018B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F8-40BD-88C0-EDF10BC018B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F8-40BD-88C0-EDF10BC018B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FF8-40BD-88C0-EDF10BC018B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FF8-40BD-88C0-EDF10BC018B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FF8-40BD-88C0-EDF10BC018B5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FF8-40BD-88C0-EDF10BC018B5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F8-40BD-88C0-EDF10BC01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'Aug 22'!$C$18:$C$26</c:f>
              <c:numCache>
                <c:formatCode>_(* #,##0_);_(* \(#,##0\);_(* "-"??_);_(@_)</c:formatCode>
                <c:ptCount val="9"/>
                <c:pt idx="0">
                  <c:v>4315</c:v>
                </c:pt>
                <c:pt idx="1">
                  <c:v>5959</c:v>
                </c:pt>
                <c:pt idx="2">
                  <c:v>1225</c:v>
                </c:pt>
                <c:pt idx="3">
                  <c:v>159</c:v>
                </c:pt>
                <c:pt idx="4">
                  <c:v>181</c:v>
                </c:pt>
                <c:pt idx="5">
                  <c:v>97</c:v>
                </c:pt>
                <c:pt idx="6">
                  <c:v>0</c:v>
                </c:pt>
                <c:pt idx="7">
                  <c:v>85</c:v>
                </c:pt>
                <c:pt idx="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FF8-40BD-88C0-EDF10BC018B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August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'Aug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22'!$B$56:$B$62</c:f>
              <c:numCache>
                <c:formatCode>_(* #,##0_);_(* \(#,##0\);_(* "-"??_);_(@_)</c:formatCode>
                <c:ptCount val="7"/>
                <c:pt idx="0">
                  <c:v>751</c:v>
                </c:pt>
                <c:pt idx="1">
                  <c:v>750</c:v>
                </c:pt>
                <c:pt idx="2">
                  <c:v>773</c:v>
                </c:pt>
                <c:pt idx="3">
                  <c:v>626</c:v>
                </c:pt>
                <c:pt idx="4">
                  <c:v>442</c:v>
                </c:pt>
                <c:pt idx="5">
                  <c:v>394</c:v>
                </c:pt>
                <c:pt idx="6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F-4FF8-B429-4D2BC5E8C270}"/>
            </c:ext>
          </c:extLst>
        </c:ser>
        <c:ser>
          <c:idx val="1"/>
          <c:order val="1"/>
          <c:tx>
            <c:strRef>
              <c:f>'Aug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8F-4FF8-B429-4D2BC5E8C270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8F-4FF8-B429-4D2BC5E8C270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8F-4FF8-B429-4D2BC5E8C270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8F-4FF8-B429-4D2BC5E8C270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8F-4FF8-B429-4D2BC5E8C270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F-4FF8-B429-4D2BC5E8C270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8F-4FF8-B429-4D2BC5E8C27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22'!$C$56:$C$62</c:f>
              <c:numCache>
                <c:formatCode>_(* #,##0_);_(* \(#,##0\);_(* "-"??_);_(@_)</c:formatCode>
                <c:ptCount val="7"/>
                <c:pt idx="0">
                  <c:v>1011</c:v>
                </c:pt>
                <c:pt idx="1">
                  <c:v>1007</c:v>
                </c:pt>
                <c:pt idx="2">
                  <c:v>1033</c:v>
                </c:pt>
                <c:pt idx="3">
                  <c:v>930</c:v>
                </c:pt>
                <c:pt idx="4">
                  <c:v>592</c:v>
                </c:pt>
                <c:pt idx="5">
                  <c:v>502</c:v>
                </c:pt>
                <c:pt idx="6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8F-4FF8-B429-4D2BC5E8C270}"/>
            </c:ext>
          </c:extLst>
        </c:ser>
        <c:ser>
          <c:idx val="2"/>
          <c:order val="2"/>
          <c:tx>
            <c:strRef>
              <c:f>'Aug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22'!$D$56:$D$62</c:f>
              <c:numCache>
                <c:formatCode>_(* #,##0_);_(* \(#,##0\);_(* "-"??_);_(@_)</c:formatCode>
                <c:ptCount val="7"/>
                <c:pt idx="0">
                  <c:v>175</c:v>
                </c:pt>
                <c:pt idx="1">
                  <c:v>186</c:v>
                </c:pt>
                <c:pt idx="2">
                  <c:v>167</c:v>
                </c:pt>
                <c:pt idx="3">
                  <c:v>196</c:v>
                </c:pt>
                <c:pt idx="4">
                  <c:v>136</c:v>
                </c:pt>
                <c:pt idx="5">
                  <c:v>127</c:v>
                </c:pt>
                <c:pt idx="6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8F-4FF8-B429-4D2BC5E8C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August </a:t>
            </a:r>
            <a:r>
              <a:rPr lang="en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'Aug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21'!$B$30:$B$36</c:f>
              <c:numCache>
                <c:formatCode>_(* #,##0_);_(* \(#,##0\);_(* "-"??_);_(@_)</c:formatCode>
                <c:ptCount val="7"/>
                <c:pt idx="0">
                  <c:v>740</c:v>
                </c:pt>
                <c:pt idx="1">
                  <c:v>749</c:v>
                </c:pt>
                <c:pt idx="2">
                  <c:v>801</c:v>
                </c:pt>
                <c:pt idx="3">
                  <c:v>641</c:v>
                </c:pt>
                <c:pt idx="4">
                  <c:v>474</c:v>
                </c:pt>
                <c:pt idx="5">
                  <c:v>396</c:v>
                </c:pt>
                <c:pt idx="6">
                  <c:v>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A-47D9-995B-D96CD09E310E}"/>
            </c:ext>
          </c:extLst>
        </c:ser>
        <c:ser>
          <c:idx val="1"/>
          <c:order val="1"/>
          <c:tx>
            <c:strRef>
              <c:f>'Aug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A-47D9-995B-D96CD09E310E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A-47D9-995B-D96CD09E310E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A-47D9-995B-D96CD09E310E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A-47D9-995B-D96CD09E310E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A-47D9-995B-D96CD09E310E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A-47D9-995B-D96CD09E310E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4A-47D9-995B-D96CD09E310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21'!$C$30:$C$36</c:f>
              <c:numCache>
                <c:formatCode>_(* #,##0_);_(* \(#,##0\);_(* "-"??_);_(@_)</c:formatCode>
                <c:ptCount val="7"/>
                <c:pt idx="0">
                  <c:v>985</c:v>
                </c:pt>
                <c:pt idx="1">
                  <c:v>1001</c:v>
                </c:pt>
                <c:pt idx="2">
                  <c:v>1021</c:v>
                </c:pt>
                <c:pt idx="3">
                  <c:v>893</c:v>
                </c:pt>
                <c:pt idx="4">
                  <c:v>609</c:v>
                </c:pt>
                <c:pt idx="5">
                  <c:v>494</c:v>
                </c:pt>
                <c:pt idx="6">
                  <c:v>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4A-47D9-995B-D96CD09E310E}"/>
            </c:ext>
          </c:extLst>
        </c:ser>
        <c:ser>
          <c:idx val="2"/>
          <c:order val="2"/>
          <c:tx>
            <c:strRef>
              <c:f>'Aug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21'!$D$30:$D$36</c:f>
              <c:numCache>
                <c:formatCode>_(* #,##0_);_(* \(#,##0\);_(* "-"??_);_(@_)</c:formatCode>
                <c:ptCount val="7"/>
                <c:pt idx="0">
                  <c:v>177</c:v>
                </c:pt>
                <c:pt idx="1">
                  <c:v>181</c:v>
                </c:pt>
                <c:pt idx="2">
                  <c:v>162</c:v>
                </c:pt>
                <c:pt idx="3">
                  <c:v>191</c:v>
                </c:pt>
                <c:pt idx="4">
                  <c:v>159</c:v>
                </c:pt>
                <c:pt idx="5">
                  <c:v>128</c:v>
                </c:pt>
                <c:pt idx="6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4A-47D9-995B-D96CD09E3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61E-4AFF-991D-65EF446D4CB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1E-4AFF-991D-65EF446D4CB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61E-4AFF-991D-65EF446D4CB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61E-4AFF-991D-65EF446D4CB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1E-4AFF-991D-65EF446D4CB3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1E-4AFF-991D-65EF446D4CB3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1E-4AFF-991D-65EF446D4CB3}"/>
                </c:ext>
              </c:extLst>
            </c:dLbl>
            <c:dLbl>
              <c:idx val="2"/>
              <c:layout>
                <c:manualLayout>
                  <c:x val="6.0798764860274822E-2"/>
                  <c:y val="0.1152842816951216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E-4AFF-991D-65EF446D4CB3}"/>
                </c:ext>
              </c:extLst>
            </c:dLbl>
            <c:dLbl>
              <c:idx val="3"/>
              <c:layout>
                <c:manualLayout>
                  <c:x val="-4.4257526632700321E-2"/>
                  <c:y val="6.766853006200912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1E-4AFF-991D-65EF446D4CB3}"/>
                </c:ext>
              </c:extLst>
            </c:dLbl>
            <c:dLbl>
              <c:idx val="4"/>
              <c:layout>
                <c:manualLayout>
                  <c:x val="4.5510699397869385E-2"/>
                  <c:y val="6.795935235039660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E-4AFF-991D-65EF446D4CB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'Aug 22'!$B$31:$B$35</c:f>
              <c:numCache>
                <c:formatCode>_(* #,##0_);_(* \(#,##0\);_(* "-"??_);_(@_)</c:formatCode>
                <c:ptCount val="5"/>
                <c:pt idx="0">
                  <c:v>4474</c:v>
                </c:pt>
                <c:pt idx="1">
                  <c:v>6140</c:v>
                </c:pt>
                <c:pt idx="2">
                  <c:v>1322</c:v>
                </c:pt>
                <c:pt idx="3">
                  <c:v>85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61E-4AFF-991D-65EF446D4CB3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3DB-4328-8598-CA1C0135DD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3DB-4328-8598-CA1C0135DD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3DB-4328-8598-CA1C0135DD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3DB-4328-8598-CA1C0135DDC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43DB-4328-8598-CA1C0135DD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'Aug 22'!$C$31:$C$35</c:f>
              <c:numCache>
                <c:formatCode>0.00%</c:formatCode>
                <c:ptCount val="5"/>
                <c:pt idx="0">
                  <c:v>0.37067108533554266</c:v>
                </c:pt>
                <c:pt idx="1">
                  <c:v>0.50869925434962715</c:v>
                </c:pt>
                <c:pt idx="2">
                  <c:v>0.10952775476387738</c:v>
                </c:pt>
                <c:pt idx="3">
                  <c:v>7.0422535211267607E-3</c:v>
                </c:pt>
                <c:pt idx="4">
                  <c:v>4.0596520298260153E-3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61E-4AFF-991D-65EF446D4CB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C2-41DE-980A-D44796AC19A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C2-41DE-980A-D44796AC19A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DC2-41DE-980A-D44796AC19AC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C2-41DE-980A-D44796AC19A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C2-41DE-980A-D44796AC19AC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DC2-41DE-980A-D44796AC19AC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DC2-41DE-980A-D44796AC19AC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DC2-41DE-980A-D44796AC19AC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DC2-41DE-980A-D44796AC19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'Sept 22'!$B$4:$B$12</c:f>
              <c:numCache>
                <c:formatCode>General</c:formatCode>
                <c:ptCount val="9"/>
                <c:pt idx="0">
                  <c:v>32</c:v>
                </c:pt>
                <c:pt idx="1">
                  <c:v>9</c:v>
                </c:pt>
                <c:pt idx="2">
                  <c:v>8</c:v>
                </c:pt>
                <c:pt idx="3">
                  <c:v>6</c:v>
                </c:pt>
                <c:pt idx="4">
                  <c:v>1</c:v>
                </c:pt>
                <c:pt idx="5">
                  <c:v>21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C2-41DE-980A-D44796AC19A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A6-4ACE-90A0-B9A18963016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A6-4ACE-90A0-B9A18963016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FA6-4ACE-90A0-B9A18963016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A6-4ACE-90A0-B9A18963016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A6-4ACE-90A0-B9A189630166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FA6-4ACE-90A0-B9A189630166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FA6-4ACE-90A0-B9A189630166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FA6-4ACE-90A0-B9A189630166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FA6-4ACE-90A0-B9A189630166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A6-4ACE-90A0-B9A1896301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'Sept 22'!$C$18:$C$26</c:f>
              <c:numCache>
                <c:formatCode>_(* #,##0_);_(* \(#,##0\);_(* "-"??_);_(@_)</c:formatCode>
                <c:ptCount val="9"/>
                <c:pt idx="0">
                  <c:v>4360</c:v>
                </c:pt>
                <c:pt idx="1">
                  <c:v>6102</c:v>
                </c:pt>
                <c:pt idx="2">
                  <c:v>1181</c:v>
                </c:pt>
                <c:pt idx="3">
                  <c:v>159</c:v>
                </c:pt>
                <c:pt idx="4">
                  <c:v>186</c:v>
                </c:pt>
                <c:pt idx="5">
                  <c:v>107</c:v>
                </c:pt>
                <c:pt idx="6">
                  <c:v>0</c:v>
                </c:pt>
                <c:pt idx="7">
                  <c:v>85</c:v>
                </c:pt>
                <c:pt idx="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FA6-4ACE-90A0-B9A18963016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September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'Sept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22'!$B$56:$B$62</c:f>
              <c:numCache>
                <c:formatCode>_(* #,##0_);_(* \(#,##0\);_(* "-"??_);_(@_)</c:formatCode>
                <c:ptCount val="7"/>
                <c:pt idx="0">
                  <c:v>750</c:v>
                </c:pt>
                <c:pt idx="1">
                  <c:v>750</c:v>
                </c:pt>
                <c:pt idx="2">
                  <c:v>783</c:v>
                </c:pt>
                <c:pt idx="3">
                  <c:v>625</c:v>
                </c:pt>
                <c:pt idx="4">
                  <c:v>456</c:v>
                </c:pt>
                <c:pt idx="5">
                  <c:v>411</c:v>
                </c:pt>
                <c:pt idx="6">
                  <c:v>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D-48D7-AD7E-5C0B87B7F06D}"/>
            </c:ext>
          </c:extLst>
        </c:ser>
        <c:ser>
          <c:idx val="1"/>
          <c:order val="1"/>
          <c:tx>
            <c:strRef>
              <c:f>'Sept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D-48D7-AD7E-5C0B87B7F06D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D-48D7-AD7E-5C0B87B7F06D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D-48D7-AD7E-5C0B87B7F06D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D-48D7-AD7E-5C0B87B7F06D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D-48D7-AD7E-5C0B87B7F06D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D-48D7-AD7E-5C0B87B7F06D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7D-48D7-AD7E-5C0B87B7F06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22'!$C$56:$C$62</c:f>
              <c:numCache>
                <c:formatCode>_(* #,##0_);_(* \(#,##0\);_(* "-"??_);_(@_)</c:formatCode>
                <c:ptCount val="7"/>
                <c:pt idx="0">
                  <c:v>1028</c:v>
                </c:pt>
                <c:pt idx="1">
                  <c:v>1036</c:v>
                </c:pt>
                <c:pt idx="2">
                  <c:v>1062</c:v>
                </c:pt>
                <c:pt idx="3">
                  <c:v>961</c:v>
                </c:pt>
                <c:pt idx="4">
                  <c:v>614</c:v>
                </c:pt>
                <c:pt idx="5">
                  <c:v>518</c:v>
                </c:pt>
                <c:pt idx="6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7D-48D7-AD7E-5C0B87B7F06D}"/>
            </c:ext>
          </c:extLst>
        </c:ser>
        <c:ser>
          <c:idx val="2"/>
          <c:order val="2"/>
          <c:tx>
            <c:strRef>
              <c:f>'Sept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22'!$D$56:$D$62</c:f>
              <c:numCache>
                <c:formatCode>_(* #,##0_);_(* \(#,##0\);_(* "-"??_);_(@_)</c:formatCode>
                <c:ptCount val="7"/>
                <c:pt idx="0">
                  <c:v>165</c:v>
                </c:pt>
                <c:pt idx="1">
                  <c:v>176</c:v>
                </c:pt>
                <c:pt idx="2">
                  <c:v>169</c:v>
                </c:pt>
                <c:pt idx="3">
                  <c:v>193</c:v>
                </c:pt>
                <c:pt idx="4">
                  <c:v>134</c:v>
                </c:pt>
                <c:pt idx="5">
                  <c:v>120</c:v>
                </c:pt>
                <c:pt idx="6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7D-48D7-AD7E-5C0B87B7F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September </a:t>
            </a:r>
            <a:r>
              <a:rPr lang="en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'Sept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21'!$B$30:$B$36</c:f>
              <c:numCache>
                <c:formatCode>_(* #,##0_);_(* \(#,##0\);_(* "-"??_);_(@_)</c:formatCode>
                <c:ptCount val="7"/>
                <c:pt idx="0">
                  <c:v>749</c:v>
                </c:pt>
                <c:pt idx="1">
                  <c:v>761</c:v>
                </c:pt>
                <c:pt idx="2">
                  <c:v>814</c:v>
                </c:pt>
                <c:pt idx="3">
                  <c:v>634</c:v>
                </c:pt>
                <c:pt idx="4">
                  <c:v>484</c:v>
                </c:pt>
                <c:pt idx="5">
                  <c:v>407</c:v>
                </c:pt>
                <c:pt idx="6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2-4277-843B-71CD89306BCB}"/>
            </c:ext>
          </c:extLst>
        </c:ser>
        <c:ser>
          <c:idx val="1"/>
          <c:order val="1"/>
          <c:tx>
            <c:strRef>
              <c:f>'Sept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02-4277-843B-71CD89306BCB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02-4277-843B-71CD89306BCB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02-4277-843B-71CD89306BCB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02-4277-843B-71CD89306BCB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02-4277-843B-71CD89306BCB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02-4277-843B-71CD89306BCB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02-4277-843B-71CD89306BC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21'!$C$30:$C$36</c:f>
              <c:numCache>
                <c:formatCode>_(* #,##0_);_(* \(#,##0\);_(* "-"??_);_(@_)</c:formatCode>
                <c:ptCount val="7"/>
                <c:pt idx="0">
                  <c:v>1017</c:v>
                </c:pt>
                <c:pt idx="1">
                  <c:v>1038</c:v>
                </c:pt>
                <c:pt idx="2">
                  <c:v>1068</c:v>
                </c:pt>
                <c:pt idx="3">
                  <c:v>925</c:v>
                </c:pt>
                <c:pt idx="4">
                  <c:v>626</c:v>
                </c:pt>
                <c:pt idx="5">
                  <c:v>504</c:v>
                </c:pt>
                <c:pt idx="6">
                  <c:v>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02-4277-843B-71CD89306BCB}"/>
            </c:ext>
          </c:extLst>
        </c:ser>
        <c:ser>
          <c:idx val="2"/>
          <c:order val="2"/>
          <c:tx>
            <c:strRef>
              <c:f>'Sept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21'!$D$30:$D$36</c:f>
              <c:numCache>
                <c:formatCode>_(* #,##0_);_(* \(#,##0\);_(* "-"??_);_(@_)</c:formatCode>
                <c:ptCount val="7"/>
                <c:pt idx="0">
                  <c:v>179</c:v>
                </c:pt>
                <c:pt idx="1">
                  <c:v>178</c:v>
                </c:pt>
                <c:pt idx="2">
                  <c:v>172</c:v>
                </c:pt>
                <c:pt idx="3">
                  <c:v>201</c:v>
                </c:pt>
                <c:pt idx="4">
                  <c:v>156</c:v>
                </c:pt>
                <c:pt idx="5">
                  <c:v>130</c:v>
                </c:pt>
                <c:pt idx="6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02-4277-843B-71CD89306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April!$A$16:$A$25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April!$C$16:$C$24</c:f>
              <c:numCache>
                <c:formatCode>_(* #,##0_);_(* \(#,##0\);_(* "-"??_);_(@_)</c:formatCode>
                <c:ptCount val="9"/>
                <c:pt idx="0">
                  <c:v>5283</c:v>
                </c:pt>
                <c:pt idx="1">
                  <c:v>6522</c:v>
                </c:pt>
                <c:pt idx="2">
                  <c:v>1015</c:v>
                </c:pt>
                <c:pt idx="3">
                  <c:v>195</c:v>
                </c:pt>
                <c:pt idx="4">
                  <c:v>161</c:v>
                </c:pt>
                <c:pt idx="5">
                  <c:v>38</c:v>
                </c:pt>
                <c:pt idx="6">
                  <c:v>75</c:v>
                </c:pt>
                <c:pt idx="7">
                  <c:v>64</c:v>
                </c:pt>
                <c:pt idx="8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E-4F3A-B1D1-055733D4C5F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703-4916-9C73-C9A14E6369F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703-4916-9C73-C9A14E6369F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703-4916-9C73-C9A14E6369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703-4916-9C73-C9A14E6369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703-4916-9C73-C9A14E6369F9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03-4916-9C73-C9A14E6369F9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03-4916-9C73-C9A14E6369F9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03-4916-9C73-C9A14E6369F9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03-4916-9C73-C9A14E6369F9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03-4916-9C73-C9A14E6369F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'Sept 22'!$B$31:$B$35</c:f>
              <c:numCache>
                <c:formatCode>_(* #,##0_);_(* \(#,##0\);_(* "-"??_);_(@_)</c:formatCode>
                <c:ptCount val="5"/>
                <c:pt idx="0">
                  <c:v>4519</c:v>
                </c:pt>
                <c:pt idx="1">
                  <c:v>6288</c:v>
                </c:pt>
                <c:pt idx="2">
                  <c:v>1288</c:v>
                </c:pt>
                <c:pt idx="3">
                  <c:v>85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F703-4916-9C73-C9A14E6369F9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F703-4916-9C73-C9A14E6369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F703-4916-9C73-C9A14E6369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F703-4916-9C73-C9A14E6369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F703-4916-9C73-C9A14E6369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F703-4916-9C73-C9A14E6369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'Sept 22'!$C$31:$C$35</c:f>
              <c:numCache>
                <c:formatCode>0.00%</c:formatCode>
                <c:ptCount val="5"/>
                <c:pt idx="0">
                  <c:v>0.36953144165508217</c:v>
                </c:pt>
                <c:pt idx="1">
                  <c:v>0.5141875868836373</c:v>
                </c:pt>
                <c:pt idx="2">
                  <c:v>0.10532341156267888</c:v>
                </c:pt>
                <c:pt idx="3">
                  <c:v>6.9506909804562924E-3</c:v>
                </c:pt>
                <c:pt idx="4">
                  <c:v>4.0068689181453924E-3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F703-4916-9C73-C9A14E6369F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E7-4B32-9AF3-21A578BDD42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5E7-4B32-9AF3-21A578BDD42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5E7-4B32-9AF3-21A578BDD428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E7-4B32-9AF3-21A578BDD428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E7-4B32-9AF3-21A578BDD428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5E7-4B32-9AF3-21A578BDD428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5E7-4B32-9AF3-21A578BDD428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5E7-4B32-9AF3-21A578BDD428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5E7-4B32-9AF3-21A578BDD4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'Oct 22'!$B$4:$B$12</c:f>
              <c:numCache>
                <c:formatCode>General</c:formatCode>
                <c:ptCount val="9"/>
                <c:pt idx="0">
                  <c:v>34</c:v>
                </c:pt>
                <c:pt idx="1">
                  <c:v>11</c:v>
                </c:pt>
                <c:pt idx="2">
                  <c:v>8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5E7-4B32-9AF3-21A578BDD42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56-4C41-9CA6-71E9A77A9FC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956-4C41-9CA6-71E9A77A9FC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956-4C41-9CA6-71E9A77A9FCA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56-4C41-9CA6-71E9A77A9FC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56-4C41-9CA6-71E9A77A9FCA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956-4C41-9CA6-71E9A77A9FCA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956-4C41-9CA6-71E9A77A9FCA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956-4C41-9CA6-71E9A77A9FCA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956-4C41-9CA6-71E9A77A9FCA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56-4C41-9CA6-71E9A77A9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'Oct 22'!$C$18:$C$26</c:f>
              <c:numCache>
                <c:formatCode>_(* #,##0_);_(* \(#,##0\);_(* "-"??_);_(@_)</c:formatCode>
                <c:ptCount val="9"/>
                <c:pt idx="0">
                  <c:v>4333</c:v>
                </c:pt>
                <c:pt idx="1">
                  <c:v>6095</c:v>
                </c:pt>
                <c:pt idx="2">
                  <c:v>1123</c:v>
                </c:pt>
                <c:pt idx="3">
                  <c:v>146</c:v>
                </c:pt>
                <c:pt idx="4">
                  <c:v>195</c:v>
                </c:pt>
                <c:pt idx="5">
                  <c:v>94</c:v>
                </c:pt>
                <c:pt idx="6">
                  <c:v>0</c:v>
                </c:pt>
                <c:pt idx="7">
                  <c:v>86</c:v>
                </c:pt>
                <c:pt idx="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956-4C41-9CA6-71E9A77A9FC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October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'Oct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22'!$B$56:$B$62</c:f>
              <c:numCache>
                <c:formatCode>_(* #,##0_);_(* \(#,##0\);_(* "-"??_);_(@_)</c:formatCode>
                <c:ptCount val="7"/>
                <c:pt idx="0">
                  <c:v>751</c:v>
                </c:pt>
                <c:pt idx="1">
                  <c:v>735</c:v>
                </c:pt>
                <c:pt idx="2">
                  <c:v>788</c:v>
                </c:pt>
                <c:pt idx="3">
                  <c:v>623</c:v>
                </c:pt>
                <c:pt idx="4">
                  <c:v>453</c:v>
                </c:pt>
                <c:pt idx="5">
                  <c:v>411</c:v>
                </c:pt>
                <c:pt idx="6">
                  <c:v>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E-418B-9761-8A5991C39896}"/>
            </c:ext>
          </c:extLst>
        </c:ser>
        <c:ser>
          <c:idx val="1"/>
          <c:order val="1"/>
          <c:tx>
            <c:strRef>
              <c:f>'Oct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E-418B-9761-8A5991C39896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E-418B-9761-8A5991C39896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E-418B-9761-8A5991C39896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E-418B-9761-8A5991C39896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E-418B-9761-8A5991C39896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E-418B-9761-8A5991C39896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E-418B-9761-8A5991C3989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22'!$C$56:$C$62</c:f>
              <c:numCache>
                <c:formatCode>_(* #,##0_);_(* \(#,##0\);_(* "-"??_);_(@_)</c:formatCode>
                <c:ptCount val="7"/>
                <c:pt idx="0">
                  <c:v>1024</c:v>
                </c:pt>
                <c:pt idx="1">
                  <c:v>1037</c:v>
                </c:pt>
                <c:pt idx="2">
                  <c:v>1067</c:v>
                </c:pt>
                <c:pt idx="3">
                  <c:v>957</c:v>
                </c:pt>
                <c:pt idx="4">
                  <c:v>619</c:v>
                </c:pt>
                <c:pt idx="5">
                  <c:v>512</c:v>
                </c:pt>
                <c:pt idx="6">
                  <c:v>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1E-418B-9761-8A5991C39896}"/>
            </c:ext>
          </c:extLst>
        </c:ser>
        <c:ser>
          <c:idx val="2"/>
          <c:order val="2"/>
          <c:tx>
            <c:strRef>
              <c:f>'Oct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22'!$D$56:$D$62</c:f>
              <c:numCache>
                <c:formatCode>_(* #,##0_);_(* \(#,##0\);_(* "-"??_);_(@_)</c:formatCode>
                <c:ptCount val="7"/>
                <c:pt idx="0">
                  <c:v>156</c:v>
                </c:pt>
                <c:pt idx="1">
                  <c:v>172</c:v>
                </c:pt>
                <c:pt idx="2">
                  <c:v>166</c:v>
                </c:pt>
                <c:pt idx="3">
                  <c:v>183</c:v>
                </c:pt>
                <c:pt idx="4">
                  <c:v>120</c:v>
                </c:pt>
                <c:pt idx="5">
                  <c:v>118</c:v>
                </c:pt>
                <c:pt idx="6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1E-418B-9761-8A5991C39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October </a:t>
            </a:r>
            <a:r>
              <a:rPr lang="en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'Oct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21'!$B$30:$B$36</c:f>
              <c:numCache>
                <c:formatCode>_(* #,##0_);_(* \(#,##0\);_(* "-"??_);_(@_)</c:formatCode>
                <c:ptCount val="7"/>
                <c:pt idx="0">
                  <c:v>775</c:v>
                </c:pt>
                <c:pt idx="1">
                  <c:v>769</c:v>
                </c:pt>
                <c:pt idx="2">
                  <c:v>814</c:v>
                </c:pt>
                <c:pt idx="3">
                  <c:v>648</c:v>
                </c:pt>
                <c:pt idx="4">
                  <c:v>489</c:v>
                </c:pt>
                <c:pt idx="5">
                  <c:v>419</c:v>
                </c:pt>
                <c:pt idx="6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9-4E43-9395-A9C89938EA34}"/>
            </c:ext>
          </c:extLst>
        </c:ser>
        <c:ser>
          <c:idx val="1"/>
          <c:order val="1"/>
          <c:tx>
            <c:strRef>
              <c:f>'Oct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99-4E43-9395-A9C89938EA34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99-4E43-9395-A9C89938EA34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99-4E43-9395-A9C89938EA34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99-4E43-9395-A9C89938EA34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99-4E43-9395-A9C89938EA34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99-4E43-9395-A9C89938EA34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99-4E43-9395-A9C89938EA3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21'!$C$30:$C$36</c:f>
              <c:numCache>
                <c:formatCode>_(* #,##0_);_(* \(#,##0\);_(* "-"??_);_(@_)</c:formatCode>
                <c:ptCount val="7"/>
                <c:pt idx="0">
                  <c:v>1025</c:v>
                </c:pt>
                <c:pt idx="1">
                  <c:v>1037</c:v>
                </c:pt>
                <c:pt idx="2">
                  <c:v>1086</c:v>
                </c:pt>
                <c:pt idx="3">
                  <c:v>939</c:v>
                </c:pt>
                <c:pt idx="4">
                  <c:v>623</c:v>
                </c:pt>
                <c:pt idx="5">
                  <c:v>499</c:v>
                </c:pt>
                <c:pt idx="6">
                  <c:v>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99-4E43-9395-A9C89938EA34}"/>
            </c:ext>
          </c:extLst>
        </c:ser>
        <c:ser>
          <c:idx val="2"/>
          <c:order val="2"/>
          <c:tx>
            <c:strRef>
              <c:f>'Oct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21'!$D$30:$D$36</c:f>
              <c:numCache>
                <c:formatCode>_(* #,##0_);_(* \(#,##0\);_(* "-"??_);_(@_)</c:formatCode>
                <c:ptCount val="7"/>
                <c:pt idx="0">
                  <c:v>189</c:v>
                </c:pt>
                <c:pt idx="1">
                  <c:v>179</c:v>
                </c:pt>
                <c:pt idx="2">
                  <c:v>183</c:v>
                </c:pt>
                <c:pt idx="3">
                  <c:v>218</c:v>
                </c:pt>
                <c:pt idx="4">
                  <c:v>164</c:v>
                </c:pt>
                <c:pt idx="5">
                  <c:v>139</c:v>
                </c:pt>
                <c:pt idx="6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899-4E43-9395-A9C89938E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CF6-440A-A627-33FEA1761FC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CF6-440A-A627-33FEA1761FC2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CF6-440A-A627-33FEA1761F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CF6-440A-A627-33FEA1761FC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CF6-440A-A627-33FEA1761FC2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F6-440A-A627-33FEA1761FC2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F6-440A-A627-33FEA1761FC2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F6-440A-A627-33FEA1761FC2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F6-440A-A627-33FEA1761FC2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F6-440A-A627-33FEA1761FC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'Oct 22'!$B$31:$B$35</c:f>
              <c:numCache>
                <c:formatCode>_(* #,##0_);_(* \(#,##0\);_(* "-"??_);_(@_)</c:formatCode>
                <c:ptCount val="5"/>
                <c:pt idx="0">
                  <c:v>4479</c:v>
                </c:pt>
                <c:pt idx="1">
                  <c:v>6290</c:v>
                </c:pt>
                <c:pt idx="2">
                  <c:v>1217</c:v>
                </c:pt>
                <c:pt idx="3">
                  <c:v>86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FCF6-440A-A627-33FEA1761FC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FCF6-440A-A627-33FEA1761F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FCF6-440A-A627-33FEA1761F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FCF6-440A-A627-33FEA1761F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FCF6-440A-A627-33FEA1761FC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FCF6-440A-A627-33FEA1761F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'Oct 22'!$C$31:$C$35</c:f>
              <c:numCache>
                <c:formatCode>0.00%</c:formatCode>
                <c:ptCount val="5"/>
                <c:pt idx="0">
                  <c:v>0.36952396666941673</c:v>
                </c:pt>
                <c:pt idx="1">
                  <c:v>0.5189340813464236</c:v>
                </c:pt>
                <c:pt idx="2">
                  <c:v>0.10040425707449881</c:v>
                </c:pt>
                <c:pt idx="3">
                  <c:v>7.0951241646728816E-3</c:v>
                </c:pt>
                <c:pt idx="4">
                  <c:v>4.0425707449880371E-3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FCF6-440A-A627-33FEA1761FC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0A-4F30-9033-7C6A020E15F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0A-4F30-9033-7C6A020E15F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20A-4F30-9033-7C6A020E15FC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0A-4F30-9033-7C6A020E15F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0A-4F30-9033-7C6A020E15FC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20A-4F30-9033-7C6A020E15FC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20A-4F30-9033-7C6A020E15FC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20A-4F30-9033-7C6A020E15FC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20A-4F30-9033-7C6A020E15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'Nov 22'!$B$4:$B$12</c:f>
              <c:numCache>
                <c:formatCode>General</c:formatCode>
                <c:ptCount val="9"/>
                <c:pt idx="0">
                  <c:v>33</c:v>
                </c:pt>
                <c:pt idx="1">
                  <c:v>1</c:v>
                </c:pt>
                <c:pt idx="2">
                  <c:v>12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20A-4F30-9033-7C6A020E15F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68-4595-837A-FFDBA40F06C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68-4595-837A-FFDBA40F06C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768-4595-837A-FFDBA40F06C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68-4595-837A-FFDBA40F06C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68-4595-837A-FFDBA40F06C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768-4595-837A-FFDBA40F06C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768-4595-837A-FFDBA40F06C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768-4595-837A-FFDBA40F06C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768-4595-837A-FFDBA40F06CB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68-4595-837A-FFDBA40F0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'Nov 22'!$C$18:$C$26</c:f>
              <c:numCache>
                <c:formatCode>_(* #,##0_);_(* \(#,##0\);_(* "-"??_);_(@_)</c:formatCode>
                <c:ptCount val="9"/>
                <c:pt idx="0">
                  <c:v>4366</c:v>
                </c:pt>
                <c:pt idx="1">
                  <c:v>6086</c:v>
                </c:pt>
                <c:pt idx="2">
                  <c:v>1092</c:v>
                </c:pt>
                <c:pt idx="3">
                  <c:v>145</c:v>
                </c:pt>
                <c:pt idx="4">
                  <c:v>205</c:v>
                </c:pt>
                <c:pt idx="5">
                  <c:v>90</c:v>
                </c:pt>
                <c:pt idx="6">
                  <c:v>0</c:v>
                </c:pt>
                <c:pt idx="7">
                  <c:v>86</c:v>
                </c:pt>
                <c:pt idx="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768-4595-837A-FFDBA40F06C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November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'Nov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22'!$B$56:$B$62</c:f>
              <c:numCache>
                <c:formatCode>_(* #,##0_);_(* \(#,##0\);_(* "-"??_);_(@_)</c:formatCode>
                <c:ptCount val="7"/>
                <c:pt idx="0">
                  <c:v>758</c:v>
                </c:pt>
                <c:pt idx="1">
                  <c:v>742</c:v>
                </c:pt>
                <c:pt idx="2">
                  <c:v>795</c:v>
                </c:pt>
                <c:pt idx="3">
                  <c:v>613</c:v>
                </c:pt>
                <c:pt idx="4">
                  <c:v>454</c:v>
                </c:pt>
                <c:pt idx="5">
                  <c:v>410</c:v>
                </c:pt>
                <c:pt idx="6">
                  <c:v>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6-4EF6-9252-8A40EFF59115}"/>
            </c:ext>
          </c:extLst>
        </c:ser>
        <c:ser>
          <c:idx val="1"/>
          <c:order val="1"/>
          <c:tx>
            <c:strRef>
              <c:f>'Nov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76-4EF6-9252-8A40EFF59115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76-4EF6-9252-8A40EFF59115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76-4EF6-9252-8A40EFF59115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76-4EF6-9252-8A40EFF59115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76-4EF6-9252-8A40EFF59115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76-4EF6-9252-8A40EFF59115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76-4EF6-9252-8A40EFF5911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22'!$C$56:$C$62</c:f>
              <c:numCache>
                <c:formatCode>_(* #,##0_);_(* \(#,##0\);_(* "-"??_);_(@_)</c:formatCode>
                <c:ptCount val="7"/>
                <c:pt idx="0">
                  <c:v>1011</c:v>
                </c:pt>
                <c:pt idx="1">
                  <c:v>1040</c:v>
                </c:pt>
                <c:pt idx="2">
                  <c:v>1064</c:v>
                </c:pt>
                <c:pt idx="3">
                  <c:v>952</c:v>
                </c:pt>
                <c:pt idx="4">
                  <c:v>622</c:v>
                </c:pt>
                <c:pt idx="5">
                  <c:v>513</c:v>
                </c:pt>
                <c:pt idx="6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76-4EF6-9252-8A40EFF59115}"/>
            </c:ext>
          </c:extLst>
        </c:ser>
        <c:ser>
          <c:idx val="2"/>
          <c:order val="2"/>
          <c:tx>
            <c:strRef>
              <c:f>'Nov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22'!$D$56:$D$62</c:f>
              <c:numCache>
                <c:formatCode>_(* #,##0_);_(* \(#,##0\);_(* "-"??_);_(@_)</c:formatCode>
                <c:ptCount val="7"/>
                <c:pt idx="0">
                  <c:v>143</c:v>
                </c:pt>
                <c:pt idx="1">
                  <c:v>171</c:v>
                </c:pt>
                <c:pt idx="2">
                  <c:v>162</c:v>
                </c:pt>
                <c:pt idx="3">
                  <c:v>181</c:v>
                </c:pt>
                <c:pt idx="4">
                  <c:v>110</c:v>
                </c:pt>
                <c:pt idx="5">
                  <c:v>117</c:v>
                </c:pt>
                <c:pt idx="6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F76-4EF6-9252-8A40EFF59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November </a:t>
            </a:r>
            <a:r>
              <a:rPr lang="en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'Nov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21'!$B$30:$B$36</c:f>
              <c:numCache>
                <c:formatCode>_(* #,##0_);_(* \(#,##0\);_(* "-"??_);_(@_)</c:formatCode>
                <c:ptCount val="7"/>
                <c:pt idx="0">
                  <c:v>780</c:v>
                </c:pt>
                <c:pt idx="1">
                  <c:v>784</c:v>
                </c:pt>
                <c:pt idx="2">
                  <c:v>821</c:v>
                </c:pt>
                <c:pt idx="3">
                  <c:v>647</c:v>
                </c:pt>
                <c:pt idx="4">
                  <c:v>482</c:v>
                </c:pt>
                <c:pt idx="5">
                  <c:v>415</c:v>
                </c:pt>
                <c:pt idx="6">
                  <c:v>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9-4C0C-8C12-BDB42FC37716}"/>
            </c:ext>
          </c:extLst>
        </c:ser>
        <c:ser>
          <c:idx val="1"/>
          <c:order val="1"/>
          <c:tx>
            <c:strRef>
              <c:f>'Nov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E9-4C0C-8C12-BDB42FC37716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E9-4C0C-8C12-BDB42FC37716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E9-4C0C-8C12-BDB42FC37716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E9-4C0C-8C12-BDB42FC37716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E9-4C0C-8C12-BDB42FC37716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E9-4C0C-8C12-BDB42FC37716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E9-4C0C-8C12-BDB42FC3771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21'!$C$30:$C$36</c:f>
              <c:numCache>
                <c:formatCode>_(* #,##0_);_(* \(#,##0\);_(* "-"??_);_(@_)</c:formatCode>
                <c:ptCount val="7"/>
                <c:pt idx="0">
                  <c:v>1034</c:v>
                </c:pt>
                <c:pt idx="1">
                  <c:v>1047</c:v>
                </c:pt>
                <c:pt idx="2">
                  <c:v>1089</c:v>
                </c:pt>
                <c:pt idx="3">
                  <c:v>934</c:v>
                </c:pt>
                <c:pt idx="4">
                  <c:v>628</c:v>
                </c:pt>
                <c:pt idx="5">
                  <c:v>514</c:v>
                </c:pt>
                <c:pt idx="6">
                  <c:v>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E9-4C0C-8C12-BDB42FC37716}"/>
            </c:ext>
          </c:extLst>
        </c:ser>
        <c:ser>
          <c:idx val="2"/>
          <c:order val="2"/>
          <c:tx>
            <c:strRef>
              <c:f>'Nov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21'!$D$30:$D$36</c:f>
              <c:numCache>
                <c:formatCode>_(* #,##0_);_(* \(#,##0\);_(* "-"??_);_(@_)</c:formatCode>
                <c:ptCount val="7"/>
                <c:pt idx="0">
                  <c:v>192</c:v>
                </c:pt>
                <c:pt idx="1">
                  <c:v>182</c:v>
                </c:pt>
                <c:pt idx="2">
                  <c:v>180</c:v>
                </c:pt>
                <c:pt idx="3">
                  <c:v>219</c:v>
                </c:pt>
                <c:pt idx="4">
                  <c:v>161</c:v>
                </c:pt>
                <c:pt idx="5">
                  <c:v>137</c:v>
                </c:pt>
                <c:pt idx="6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E9-4C0C-8C12-BDB42FC37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</a:t>
            </a:r>
            <a:r>
              <a:rPr lang="en-US" baseline="0"/>
              <a:t> member Year-to-Year comparative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April!$B$38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April!$A$39:$A$45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April!$B$39:$B$45</c:f>
              <c:numCache>
                <c:formatCode>_(* #,##0_);_(* \(#,##0\);_(* "-"??_);_(@_)</c:formatCode>
                <c:ptCount val="7"/>
                <c:pt idx="0">
                  <c:v>918</c:v>
                </c:pt>
                <c:pt idx="1">
                  <c:v>907</c:v>
                </c:pt>
                <c:pt idx="2">
                  <c:v>965</c:v>
                </c:pt>
                <c:pt idx="3">
                  <c:v>741</c:v>
                </c:pt>
                <c:pt idx="4">
                  <c:v>581</c:v>
                </c:pt>
                <c:pt idx="5">
                  <c:v>472</c:v>
                </c:pt>
                <c:pt idx="6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E-46B2-96DE-678F441578D9}"/>
            </c:ext>
          </c:extLst>
        </c:ser>
        <c:ser>
          <c:idx val="1"/>
          <c:order val="1"/>
          <c:tx>
            <c:strRef>
              <c:f>April!$C$38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April!$A$39:$A$45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April!$C$39:$C$45</c:f>
              <c:numCache>
                <c:formatCode>_(* #,##0_);_(* \(#,##0\);_(* "-"??_);_(@_)</c:formatCode>
                <c:ptCount val="7"/>
                <c:pt idx="0">
                  <c:v>1074</c:v>
                </c:pt>
                <c:pt idx="1">
                  <c:v>1104</c:v>
                </c:pt>
                <c:pt idx="2">
                  <c:v>1165</c:v>
                </c:pt>
                <c:pt idx="3">
                  <c:v>1019</c:v>
                </c:pt>
                <c:pt idx="4">
                  <c:v>638</c:v>
                </c:pt>
                <c:pt idx="5">
                  <c:v>559</c:v>
                </c:pt>
                <c:pt idx="6">
                  <c:v>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EE-46B2-96DE-678F441578D9}"/>
            </c:ext>
          </c:extLst>
        </c:ser>
        <c:ser>
          <c:idx val="2"/>
          <c:order val="2"/>
          <c:tx>
            <c:strRef>
              <c:f>April!$D$38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April!$A$39:$A$45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April!$D$39:$D$45</c:f>
              <c:numCache>
                <c:formatCode>_(* #,##0_);_(* \(#,##0\);_(* "-"??_);_(@_)</c:formatCode>
                <c:ptCount val="7"/>
                <c:pt idx="0">
                  <c:v>181</c:v>
                </c:pt>
                <c:pt idx="1">
                  <c:v>154</c:v>
                </c:pt>
                <c:pt idx="2">
                  <c:v>127</c:v>
                </c:pt>
                <c:pt idx="3">
                  <c:v>165</c:v>
                </c:pt>
                <c:pt idx="4">
                  <c:v>135</c:v>
                </c:pt>
                <c:pt idx="5">
                  <c:v>88</c:v>
                </c:pt>
                <c:pt idx="6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EE-46B2-96DE-678F441578D9}"/>
            </c:ext>
          </c:extLst>
        </c:ser>
        <c:ser>
          <c:idx val="6"/>
          <c:order val="6"/>
          <c:tx>
            <c:strRef>
              <c:f>'April 19'!$B$1</c:f>
              <c:strCache>
                <c:ptCount val="1"/>
                <c:pt idx="0">
                  <c:v>Regular 2019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'April 19'!$B$2:$B$8</c:f>
              <c:numCache>
                <c:formatCode>General</c:formatCode>
                <c:ptCount val="7"/>
                <c:pt idx="0">
                  <c:v>1005</c:v>
                </c:pt>
                <c:pt idx="1">
                  <c:v>1009</c:v>
                </c:pt>
                <c:pt idx="2">
                  <c:v>1038</c:v>
                </c:pt>
                <c:pt idx="3">
                  <c:v>827</c:v>
                </c:pt>
                <c:pt idx="4">
                  <c:v>613</c:v>
                </c:pt>
                <c:pt idx="5">
                  <c:v>522</c:v>
                </c:pt>
                <c:pt idx="6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EE-46B2-96DE-678F441578D9}"/>
            </c:ext>
          </c:extLst>
        </c:ser>
        <c:ser>
          <c:idx val="7"/>
          <c:order val="7"/>
          <c:tx>
            <c:strRef>
              <c:f>'April 19'!$C$1</c:f>
              <c:strCache>
                <c:ptCount val="1"/>
                <c:pt idx="0">
                  <c:v>Special 2019</c:v>
                </c:pt>
              </c:strCache>
            </c:strRef>
          </c:tx>
          <c:spPr>
            <a:solidFill>
              <a:schemeClr val="accent2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'April 19'!$C$2:$C$8</c:f>
              <c:numCache>
                <c:formatCode>General</c:formatCode>
                <c:ptCount val="7"/>
                <c:pt idx="0">
                  <c:v>1052</c:v>
                </c:pt>
                <c:pt idx="1">
                  <c:v>1109</c:v>
                </c:pt>
                <c:pt idx="2">
                  <c:v>1132</c:v>
                </c:pt>
                <c:pt idx="3">
                  <c:v>1006</c:v>
                </c:pt>
                <c:pt idx="4">
                  <c:v>639</c:v>
                </c:pt>
                <c:pt idx="5">
                  <c:v>591</c:v>
                </c:pt>
                <c:pt idx="6">
                  <c:v>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EE-46B2-96DE-678F441578D9}"/>
            </c:ext>
          </c:extLst>
        </c:ser>
        <c:ser>
          <c:idx val="8"/>
          <c:order val="8"/>
          <c:tx>
            <c:strRef>
              <c:f>'April 19'!$D$1</c:f>
              <c:strCache>
                <c:ptCount val="1"/>
                <c:pt idx="0">
                  <c:v>Young Organist 2019</c:v>
                </c:pt>
              </c:strCache>
            </c:strRef>
          </c:tx>
          <c:spPr>
            <a:solidFill>
              <a:schemeClr val="accent3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'April 19'!$D$2:$D$8</c:f>
              <c:numCache>
                <c:formatCode>General</c:formatCode>
                <c:ptCount val="7"/>
                <c:pt idx="0">
                  <c:v>187</c:v>
                </c:pt>
                <c:pt idx="1">
                  <c:v>170</c:v>
                </c:pt>
                <c:pt idx="2">
                  <c:v>147</c:v>
                </c:pt>
                <c:pt idx="3">
                  <c:v>153</c:v>
                </c:pt>
                <c:pt idx="4">
                  <c:v>144</c:v>
                </c:pt>
                <c:pt idx="5">
                  <c:v>96</c:v>
                </c:pt>
                <c:pt idx="6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EE-46B2-96DE-678F441578D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57148472"/>
        <c:axId val="657146832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'April 19'!$B$2:$B$8</c15:sqref>
                        </c15:formulaRef>
                      </c:ext>
                    </c:extLst>
                    <c:strCache>
                      <c:ptCount val="7"/>
                      <c:pt idx="0">
                        <c:v>1005</c:v>
                      </c:pt>
                      <c:pt idx="1">
                        <c:v>1009</c:v>
                      </c:pt>
                      <c:pt idx="2">
                        <c:v>1038</c:v>
                      </c:pt>
                      <c:pt idx="3">
                        <c:v>827</c:v>
                      </c:pt>
                      <c:pt idx="4">
                        <c:v>613</c:v>
                      </c:pt>
                      <c:pt idx="5">
                        <c:v>522</c:v>
                      </c:pt>
                      <c:pt idx="6">
                        <c:v>790</c:v>
                      </c:pt>
                    </c:strCache>
                  </c:strRef>
                </c:tx>
                <c:spPr>
                  <a:solidFill>
                    <a:schemeClr val="accent4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April!$A$39:$A$45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'April 19'!$B$1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6EE-46B2-96DE-678F441578D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19'!$B$1:$B$8</c15:sqref>
                        </c15:formulaRef>
                      </c:ext>
                    </c:extLst>
                    <c:strCache>
                      <c:ptCount val="8"/>
                      <c:pt idx="0">
                        <c:v>Regular 2019</c:v>
                      </c:pt>
                      <c:pt idx="1">
                        <c:v>1005</c:v>
                      </c:pt>
                      <c:pt idx="2">
                        <c:v>1009</c:v>
                      </c:pt>
                      <c:pt idx="3">
                        <c:v>1038</c:v>
                      </c:pt>
                      <c:pt idx="4">
                        <c:v>827</c:v>
                      </c:pt>
                      <c:pt idx="5">
                        <c:v>613</c:v>
                      </c:pt>
                      <c:pt idx="6">
                        <c:v>522</c:v>
                      </c:pt>
                      <c:pt idx="7">
                        <c:v>790</c:v>
                      </c:pt>
                    </c:strCache>
                  </c:strRef>
                </c:tx>
                <c:spPr>
                  <a:solidFill>
                    <a:schemeClr val="accent5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April!$A$39:$A$45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6EE-46B2-96DE-678F441578D9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19'!$B$2:$B$8</c15:sqref>
                        </c15:formulaRef>
                      </c:ext>
                    </c:extLst>
                    <c:strCache>
                      <c:ptCount val="7"/>
                      <c:pt idx="0">
                        <c:v>1005</c:v>
                      </c:pt>
                      <c:pt idx="1">
                        <c:v>1009</c:v>
                      </c:pt>
                      <c:pt idx="2">
                        <c:v>1038</c:v>
                      </c:pt>
                      <c:pt idx="3">
                        <c:v>827</c:v>
                      </c:pt>
                      <c:pt idx="4">
                        <c:v>613</c:v>
                      </c:pt>
                      <c:pt idx="5">
                        <c:v>522</c:v>
                      </c:pt>
                      <c:pt idx="6">
                        <c:v>790</c:v>
                      </c:pt>
                    </c:strCache>
                  </c:strRef>
                </c:tx>
                <c:spPr>
                  <a:solidFill>
                    <a:schemeClr val="accent6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April!$A$39:$A$45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6EE-46B2-96DE-678F441578D9}"/>
                  </c:ext>
                </c:extLst>
              </c15:ser>
            </c15:filteredBarSeries>
          </c:ext>
        </c:extLst>
      </c:barChart>
      <c:catAx>
        <c:axId val="65714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146832"/>
        <c:crosses val="autoZero"/>
        <c:auto val="1"/>
        <c:lblAlgn val="ctr"/>
        <c:lblOffset val="100"/>
        <c:noMultiLvlLbl val="0"/>
      </c:catAx>
      <c:valAx>
        <c:axId val="6571468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14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2AA-4F18-AE8C-8F6E0B3581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2AA-4F18-AE8C-8F6E0B358142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2AA-4F18-AE8C-8F6E0B3581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2AA-4F18-AE8C-8F6E0B35814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2AA-4F18-AE8C-8F6E0B358142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AA-4F18-AE8C-8F6E0B358142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A-4F18-AE8C-8F6E0B358142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AA-4F18-AE8C-8F6E0B358142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AA-4F18-AE8C-8F6E0B358142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AA-4F18-AE8C-8F6E0B35814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'Nov 22'!$B$31:$B$35</c:f>
              <c:numCache>
                <c:formatCode>_(* #,##0_);_(* \(#,##0\);_(* "-"??_);_(@_)</c:formatCode>
                <c:ptCount val="5"/>
                <c:pt idx="0">
                  <c:v>4511</c:v>
                </c:pt>
                <c:pt idx="1">
                  <c:v>6291</c:v>
                </c:pt>
                <c:pt idx="2">
                  <c:v>1182</c:v>
                </c:pt>
                <c:pt idx="3">
                  <c:v>86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22AA-4F18-AE8C-8F6E0B35814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2AA-4F18-AE8C-8F6E0B3581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2AA-4F18-AE8C-8F6E0B3581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2AA-4F18-AE8C-8F6E0B3581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2AA-4F18-AE8C-8F6E0B35814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2AA-4F18-AE8C-8F6E0B3581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'Nov 22'!$C$31:$C$35</c:f>
              <c:numCache>
                <c:formatCode>0.00%</c:formatCode>
                <c:ptCount val="5"/>
                <c:pt idx="0">
                  <c:v>0.37222543114118328</c:v>
                </c:pt>
                <c:pt idx="1">
                  <c:v>0.51910223615809881</c:v>
                </c:pt>
                <c:pt idx="2">
                  <c:v>9.7532799735951817E-2</c:v>
                </c:pt>
                <c:pt idx="3">
                  <c:v>7.0962950738509781E-3</c:v>
                </c:pt>
                <c:pt idx="4">
                  <c:v>4.0432378909150916E-3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22AA-4F18-AE8C-8F6E0B35814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92-4FB0-A040-0AD5A397ABF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92-4FB0-A040-0AD5A397ABF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592-4FB0-A040-0AD5A397ABF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92-4FB0-A040-0AD5A397ABF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92-4FB0-A040-0AD5A397ABF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592-4FB0-A040-0AD5A397ABF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592-4FB0-A040-0AD5A397ABF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592-4FB0-A040-0AD5A397ABF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592-4FB0-A040-0AD5A397AB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'Dec 22'!$B$4:$B$12</c:f>
              <c:numCache>
                <c:formatCode>General</c:formatCode>
                <c:ptCount val="9"/>
                <c:pt idx="0">
                  <c:v>7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592-4FB0-A040-0AD5A397ABF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51-49FC-8F34-2C5E2E28C30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E51-49FC-8F34-2C5E2E28C302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E51-49FC-8F34-2C5E2E28C302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51-49FC-8F34-2C5E2E28C30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51-49FC-8F34-2C5E2E28C302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E51-49FC-8F34-2C5E2E28C302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E51-49FC-8F34-2C5E2E28C302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E51-49FC-8F34-2C5E2E28C302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E51-49FC-8F34-2C5E2E28C302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51-49FC-8F34-2C5E2E28C3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'Dec 22'!$C$18:$C$26</c:f>
              <c:numCache>
                <c:formatCode>_(* #,##0_);_(* \(#,##0\);_(* "-"??_);_(@_)</c:formatCode>
                <c:ptCount val="9"/>
                <c:pt idx="0">
                  <c:v>4386</c:v>
                </c:pt>
                <c:pt idx="1">
                  <c:v>6124</c:v>
                </c:pt>
                <c:pt idx="2">
                  <c:v>1035</c:v>
                </c:pt>
                <c:pt idx="3">
                  <c:v>141</c:v>
                </c:pt>
                <c:pt idx="4">
                  <c:v>207</c:v>
                </c:pt>
                <c:pt idx="5">
                  <c:v>83</c:v>
                </c:pt>
                <c:pt idx="6">
                  <c:v>0</c:v>
                </c:pt>
                <c:pt idx="7">
                  <c:v>86</c:v>
                </c:pt>
                <c:pt idx="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E51-49FC-8F34-2C5E2E28C30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December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'Dec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22'!$B$56:$B$62</c:f>
              <c:numCache>
                <c:formatCode>_(* #,##0_);_(* \(#,##0\);_(* "-"??_);_(@_)</c:formatCode>
                <c:ptCount val="7"/>
                <c:pt idx="0">
                  <c:v>748</c:v>
                </c:pt>
                <c:pt idx="1">
                  <c:v>732</c:v>
                </c:pt>
                <c:pt idx="2">
                  <c:v>791</c:v>
                </c:pt>
                <c:pt idx="3">
                  <c:v>617</c:v>
                </c:pt>
                <c:pt idx="4">
                  <c:v>459</c:v>
                </c:pt>
                <c:pt idx="5">
                  <c:v>414</c:v>
                </c:pt>
                <c:pt idx="6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3-49C3-87DC-A949CFB0BBBE}"/>
            </c:ext>
          </c:extLst>
        </c:ser>
        <c:ser>
          <c:idx val="1"/>
          <c:order val="1"/>
          <c:tx>
            <c:strRef>
              <c:f>'Dec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13-49C3-87DC-A949CFB0BBBE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13-49C3-87DC-A949CFB0BBBE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13-49C3-87DC-A949CFB0BBBE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13-49C3-87DC-A949CFB0BBBE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13-49C3-87DC-A949CFB0BBBE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13-49C3-87DC-A949CFB0BBBE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13-49C3-87DC-A949CFB0BBB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22'!$C$56:$C$62</c:f>
              <c:numCache>
                <c:formatCode>_(* #,##0_);_(* \(#,##0\);_(* "-"??_);_(@_)</c:formatCode>
                <c:ptCount val="7"/>
                <c:pt idx="0">
                  <c:v>1005</c:v>
                </c:pt>
                <c:pt idx="1">
                  <c:v>1043</c:v>
                </c:pt>
                <c:pt idx="2">
                  <c:v>1064</c:v>
                </c:pt>
                <c:pt idx="3">
                  <c:v>954</c:v>
                </c:pt>
                <c:pt idx="4">
                  <c:v>614</c:v>
                </c:pt>
                <c:pt idx="5">
                  <c:v>517</c:v>
                </c:pt>
                <c:pt idx="6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13-49C3-87DC-A949CFB0BBBE}"/>
            </c:ext>
          </c:extLst>
        </c:ser>
        <c:ser>
          <c:idx val="2"/>
          <c:order val="2"/>
          <c:tx>
            <c:strRef>
              <c:f>'Dec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22'!$D$56:$D$62</c:f>
              <c:numCache>
                <c:formatCode>_(* #,##0_);_(* \(#,##0\);_(* "-"??_);_(@_)</c:formatCode>
                <c:ptCount val="7"/>
                <c:pt idx="0">
                  <c:v>135</c:v>
                </c:pt>
                <c:pt idx="1">
                  <c:v>161</c:v>
                </c:pt>
                <c:pt idx="2">
                  <c:v>160</c:v>
                </c:pt>
                <c:pt idx="3">
                  <c:v>165</c:v>
                </c:pt>
                <c:pt idx="4">
                  <c:v>101</c:v>
                </c:pt>
                <c:pt idx="5">
                  <c:v>109</c:v>
                </c:pt>
                <c:pt idx="6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413-49C3-87DC-A949CFB0B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December </a:t>
            </a:r>
            <a:r>
              <a:rPr lang="en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'Dec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21'!$B$30:$B$36</c:f>
              <c:numCache>
                <c:formatCode>_(* #,##0_);_(* \(#,##0\);_(* "-"??_);_(@_)</c:formatCode>
                <c:ptCount val="7"/>
                <c:pt idx="0">
                  <c:v>805</c:v>
                </c:pt>
                <c:pt idx="1">
                  <c:v>798</c:v>
                </c:pt>
                <c:pt idx="2">
                  <c:v>823</c:v>
                </c:pt>
                <c:pt idx="3">
                  <c:v>647</c:v>
                </c:pt>
                <c:pt idx="4">
                  <c:v>486</c:v>
                </c:pt>
                <c:pt idx="5">
                  <c:v>412</c:v>
                </c:pt>
                <c:pt idx="6">
                  <c:v>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E-4D1F-81A1-B97C5D08334D}"/>
            </c:ext>
          </c:extLst>
        </c:ser>
        <c:ser>
          <c:idx val="1"/>
          <c:order val="1"/>
          <c:tx>
            <c:strRef>
              <c:f>'Dec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FE-4D1F-81A1-B97C5D08334D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FE-4D1F-81A1-B97C5D08334D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FE-4D1F-81A1-B97C5D08334D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FE-4D1F-81A1-B97C5D08334D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FE-4D1F-81A1-B97C5D08334D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FE-4D1F-81A1-B97C5D08334D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FE-4D1F-81A1-B97C5D0833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21'!$C$30:$C$36</c:f>
              <c:numCache>
                <c:formatCode>_(* #,##0_);_(* \(#,##0\);_(* "-"??_);_(@_)</c:formatCode>
                <c:ptCount val="7"/>
                <c:pt idx="0">
                  <c:v>1054</c:v>
                </c:pt>
                <c:pt idx="1">
                  <c:v>1054</c:v>
                </c:pt>
                <c:pt idx="2">
                  <c:v>1095</c:v>
                </c:pt>
                <c:pt idx="3">
                  <c:v>945</c:v>
                </c:pt>
                <c:pt idx="4">
                  <c:v>630</c:v>
                </c:pt>
                <c:pt idx="5">
                  <c:v>513</c:v>
                </c:pt>
                <c:pt idx="6">
                  <c:v>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FE-4D1F-81A1-B97C5D08334D}"/>
            </c:ext>
          </c:extLst>
        </c:ser>
        <c:ser>
          <c:idx val="2"/>
          <c:order val="2"/>
          <c:tx>
            <c:strRef>
              <c:f>'Dec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21'!$D$30:$D$36</c:f>
              <c:numCache>
                <c:formatCode>_(* #,##0_);_(* \(#,##0\);_(* "-"??_);_(@_)</c:formatCode>
                <c:ptCount val="7"/>
                <c:pt idx="0">
                  <c:v>196</c:v>
                </c:pt>
                <c:pt idx="1">
                  <c:v>194</c:v>
                </c:pt>
                <c:pt idx="2">
                  <c:v>185</c:v>
                </c:pt>
                <c:pt idx="3">
                  <c:v>225</c:v>
                </c:pt>
                <c:pt idx="4">
                  <c:v>162</c:v>
                </c:pt>
                <c:pt idx="5">
                  <c:v>146</c:v>
                </c:pt>
                <c:pt idx="6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FE-4D1F-81A1-B97C5D083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2E-4D2D-900D-800E75D327F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2E-4D2D-900D-800E75D327F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D2E-4D2D-900D-800E75D327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D2E-4D2D-900D-800E75D327F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D2E-4D2D-900D-800E75D327F7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2E-4D2D-900D-800E75D327F7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2E-4D2D-900D-800E75D327F7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2E-4D2D-900D-800E75D327F7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2E-4D2D-900D-800E75D327F7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2E-4D2D-900D-800E75D327F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'Dec 22'!$B$31:$B$35</c:f>
              <c:numCache>
                <c:formatCode>_(* #,##0_);_(* \(#,##0\);_(* "-"??_);_(@_)</c:formatCode>
                <c:ptCount val="5"/>
                <c:pt idx="0">
                  <c:v>4527</c:v>
                </c:pt>
                <c:pt idx="1">
                  <c:v>6331</c:v>
                </c:pt>
                <c:pt idx="2">
                  <c:v>1118</c:v>
                </c:pt>
                <c:pt idx="3">
                  <c:v>86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2D2E-4D2D-900D-800E75D327F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D2E-4D2D-900D-800E75D327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D2E-4D2D-900D-800E75D327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D2E-4D2D-900D-800E75D327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D2E-4D2D-900D-800E75D327F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D2E-4D2D-900D-800E75D327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'Dec 22'!$C$31:$C$35</c:f>
              <c:numCache>
                <c:formatCode>0.00%</c:formatCode>
                <c:ptCount val="5"/>
                <c:pt idx="0">
                  <c:v>0.37379242011394598</c:v>
                </c:pt>
                <c:pt idx="1">
                  <c:v>0.52274791511848728</c:v>
                </c:pt>
                <c:pt idx="2">
                  <c:v>9.2312773511683599E-2</c:v>
                </c:pt>
                <c:pt idx="3">
                  <c:v>7.1009825778218152E-3</c:v>
                </c:pt>
                <c:pt idx="4">
                  <c:v>4.0459086780612668E-3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2D2E-4D2D-900D-800E75D327F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06-41E7-B454-1B513880C91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06-41E7-B454-1B513880C91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06-41E7-B454-1B513880C91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06-41E7-B454-1B513880C91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06-41E7-B454-1B513880C914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906-41E7-B454-1B513880C914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906-41E7-B454-1B513880C914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906-41E7-B454-1B513880C914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906-41E7-B454-1B513880C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'Jan 23'!$B$4:$B$11</c:f>
              <c:numCache>
                <c:formatCode>General</c:formatCode>
                <c:ptCount val="8"/>
                <c:pt idx="0">
                  <c:v>38</c:v>
                </c:pt>
                <c:pt idx="1">
                  <c:v>11</c:v>
                </c:pt>
                <c:pt idx="2">
                  <c:v>11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906-41E7-B454-1B513880C91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3B-49DF-B9A6-F80673D8EA8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3B-49DF-B9A6-F80673D8EA8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93B-49DF-B9A6-F80673D8EA8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3B-49DF-B9A6-F80673D8EA8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3B-49DF-B9A6-F80673D8EA8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93B-49DF-B9A6-F80673D8EA8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93B-49DF-B9A6-F80673D8EA8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93B-49DF-B9A6-F80673D8EA85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93B-49DF-B9A6-F80673D8EA85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3B-49DF-B9A6-F80673D8EA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'Jan 23'!$C$17:$C$24</c:f>
              <c:numCache>
                <c:formatCode>_(* #,##0_);_(* \(#,##0\);_(* "-"??_);_(@_)</c:formatCode>
                <c:ptCount val="8"/>
                <c:pt idx="0">
                  <c:v>4381</c:v>
                </c:pt>
                <c:pt idx="1">
                  <c:v>6139</c:v>
                </c:pt>
                <c:pt idx="2">
                  <c:v>1013</c:v>
                </c:pt>
                <c:pt idx="3">
                  <c:v>138</c:v>
                </c:pt>
                <c:pt idx="4">
                  <c:v>209</c:v>
                </c:pt>
                <c:pt idx="5">
                  <c:v>79</c:v>
                </c:pt>
                <c:pt idx="6">
                  <c:v>87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93B-49DF-B9A6-F80673D8EA8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January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'Jan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23'!$B$54:$B$60</c:f>
              <c:numCache>
                <c:formatCode>_(* #,##0_);_(* \(#,##0\);_(* "-"??_);_(@_)</c:formatCode>
                <c:ptCount val="7"/>
                <c:pt idx="0">
                  <c:v>754</c:v>
                </c:pt>
                <c:pt idx="1">
                  <c:v>743</c:v>
                </c:pt>
                <c:pt idx="2">
                  <c:v>791</c:v>
                </c:pt>
                <c:pt idx="3">
                  <c:v>615</c:v>
                </c:pt>
                <c:pt idx="4">
                  <c:v>459</c:v>
                </c:pt>
                <c:pt idx="5">
                  <c:v>406</c:v>
                </c:pt>
                <c:pt idx="6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1-45AD-B6C6-D90ECEE867D1}"/>
            </c:ext>
          </c:extLst>
        </c:ser>
        <c:ser>
          <c:idx val="1"/>
          <c:order val="1"/>
          <c:tx>
            <c:strRef>
              <c:f>'Jan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51-45AD-B6C6-D90ECEE867D1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51-45AD-B6C6-D90ECEE867D1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1-45AD-B6C6-D90ECEE867D1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1-45AD-B6C6-D90ECEE867D1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1-45AD-B6C6-D90ECEE867D1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51-45AD-B6C6-D90ECEE867D1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51-45AD-B6C6-D90ECEE867D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23'!$C$54:$C$60</c:f>
              <c:numCache>
                <c:formatCode>_(* #,##0_);_(* \(#,##0\);_(* "-"??_);_(@_)</c:formatCode>
                <c:ptCount val="7"/>
                <c:pt idx="0">
                  <c:v>1011</c:v>
                </c:pt>
                <c:pt idx="1">
                  <c:v>1054</c:v>
                </c:pt>
                <c:pt idx="2">
                  <c:v>1064</c:v>
                </c:pt>
                <c:pt idx="3">
                  <c:v>954</c:v>
                </c:pt>
                <c:pt idx="4">
                  <c:v>616</c:v>
                </c:pt>
                <c:pt idx="5">
                  <c:v>522</c:v>
                </c:pt>
                <c:pt idx="6">
                  <c:v>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51-45AD-B6C6-D90ECEE867D1}"/>
            </c:ext>
          </c:extLst>
        </c:ser>
        <c:ser>
          <c:idx val="2"/>
          <c:order val="2"/>
          <c:tx>
            <c:strRef>
              <c:f>'Jan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23'!$D$54:$D$60</c:f>
              <c:numCache>
                <c:formatCode>_(* #,##0_);_(* \(#,##0\);_(* "-"??_);_(@_)</c:formatCode>
                <c:ptCount val="7"/>
                <c:pt idx="0">
                  <c:v>131</c:v>
                </c:pt>
                <c:pt idx="1">
                  <c:v>157</c:v>
                </c:pt>
                <c:pt idx="2">
                  <c:v>157</c:v>
                </c:pt>
                <c:pt idx="3">
                  <c:v>158</c:v>
                </c:pt>
                <c:pt idx="4">
                  <c:v>98</c:v>
                </c:pt>
                <c:pt idx="5">
                  <c:v>112</c:v>
                </c:pt>
                <c:pt idx="6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51-45AD-B6C6-D90ECEE86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January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'Jan 22'!$B$29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22'!$B$30:$B$36</c:f>
              <c:numCache>
                <c:formatCode>_(* #,##0_);_(* \(#,##0\);_(* "-"??_);_(@_)</c:formatCode>
                <c:ptCount val="7"/>
                <c:pt idx="0">
                  <c:v>805</c:v>
                </c:pt>
                <c:pt idx="1">
                  <c:v>801</c:v>
                </c:pt>
                <c:pt idx="2">
                  <c:v>838</c:v>
                </c:pt>
                <c:pt idx="3">
                  <c:v>650</c:v>
                </c:pt>
                <c:pt idx="4">
                  <c:v>494</c:v>
                </c:pt>
                <c:pt idx="5">
                  <c:v>416</c:v>
                </c:pt>
                <c:pt idx="6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6-4127-8A6A-DA3FFF98C9CD}"/>
            </c:ext>
          </c:extLst>
        </c:ser>
        <c:ser>
          <c:idx val="1"/>
          <c:order val="1"/>
          <c:tx>
            <c:strRef>
              <c:f>'Jan 22'!$C$29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16-4127-8A6A-DA3FFF98C9CD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16-4127-8A6A-DA3FFF98C9CD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16-4127-8A6A-DA3FFF98C9CD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16-4127-8A6A-DA3FFF98C9CD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16-4127-8A6A-DA3FFF98C9CD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16-4127-8A6A-DA3FFF98C9CD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16-4127-8A6A-DA3FFF98C9C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22'!$C$30:$C$36</c:f>
              <c:numCache>
                <c:formatCode>_(* #,##0_);_(* \(#,##0\);_(* "-"??_);_(@_)</c:formatCode>
                <c:ptCount val="7"/>
                <c:pt idx="0">
                  <c:v>1057</c:v>
                </c:pt>
                <c:pt idx="1">
                  <c:v>1051</c:v>
                </c:pt>
                <c:pt idx="2">
                  <c:v>1091</c:v>
                </c:pt>
                <c:pt idx="3">
                  <c:v>947</c:v>
                </c:pt>
                <c:pt idx="4">
                  <c:v>629</c:v>
                </c:pt>
                <c:pt idx="5">
                  <c:v>512</c:v>
                </c:pt>
                <c:pt idx="6">
                  <c:v>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C16-4127-8A6A-DA3FFF98C9CD}"/>
            </c:ext>
          </c:extLst>
        </c:ser>
        <c:ser>
          <c:idx val="2"/>
          <c:order val="2"/>
          <c:tx>
            <c:strRef>
              <c:f>'Jan 22'!$D$29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22'!$D$30:$D$36</c:f>
              <c:numCache>
                <c:formatCode>_(* #,##0_);_(* \(#,##0\);_(* "-"??_);_(@_)</c:formatCode>
                <c:ptCount val="7"/>
                <c:pt idx="0">
                  <c:v>201</c:v>
                </c:pt>
                <c:pt idx="1">
                  <c:v>199</c:v>
                </c:pt>
                <c:pt idx="2">
                  <c:v>194</c:v>
                </c:pt>
                <c:pt idx="3">
                  <c:v>230</c:v>
                </c:pt>
                <c:pt idx="4">
                  <c:v>164</c:v>
                </c:pt>
                <c:pt idx="5">
                  <c:v>151</c:v>
                </c:pt>
                <c:pt idx="6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C16-4127-8A6A-DA3FFF98C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6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F5B-424A-806C-A5FB008EDF3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May!$A$2:$A$10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May!$B$2:$B$10</c:f>
              <c:numCache>
                <c:formatCode>General</c:formatCode>
                <c:ptCount val="9"/>
                <c:pt idx="0">
                  <c:v>12</c:v>
                </c:pt>
                <c:pt idx="1">
                  <c:v>2</c:v>
                </c:pt>
                <c:pt idx="2">
                  <c:v>10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5B-424A-806C-A5FB008EDF3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785-415E-8112-E9E2EEAF9F5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785-415E-8112-E9E2EEAF9F5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785-415E-8112-E9E2EEAF9F5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85-415E-8112-E9E2EEAF9F5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85-415E-8112-E9E2EEAF9F5C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85-415E-8112-E9E2EEAF9F5C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85-415E-8112-E9E2EEAF9F5C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85-415E-8112-E9E2EEAF9F5C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85-415E-8112-E9E2EEAF9F5C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85-415E-8112-E9E2EEAF9F5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'Jan 23'!$B$29:$B$33</c:f>
              <c:numCache>
                <c:formatCode>_(* #,##0_);_(* \(#,##0\);_(* "-"??_);_(@_)</c:formatCode>
                <c:ptCount val="5"/>
                <c:pt idx="0">
                  <c:v>4519</c:v>
                </c:pt>
                <c:pt idx="1">
                  <c:v>6348</c:v>
                </c:pt>
                <c:pt idx="2">
                  <c:v>1092</c:v>
                </c:pt>
                <c:pt idx="3">
                  <c:v>87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9785-415E-8112-E9E2EEAF9F5C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9785-415E-8112-E9E2EEAF9F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9785-415E-8112-E9E2EEAF9F5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785-415E-8112-E9E2EEAF9F5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785-415E-8112-E9E2EEAF9F5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785-415E-8112-E9E2EEAF9F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'Jan 23'!$C$29:$C$33</c:f>
              <c:numCache>
                <c:formatCode>0.00%</c:formatCode>
                <c:ptCount val="5"/>
                <c:pt idx="0">
                  <c:v>0.37362546506820998</c:v>
                </c:pt>
                <c:pt idx="1">
                  <c:v>0.5248449772633319</c:v>
                </c:pt>
                <c:pt idx="2">
                  <c:v>9.0285241835469196E-2</c:v>
                </c:pt>
                <c:pt idx="3">
                  <c:v>7.1930549813972715E-3</c:v>
                </c:pt>
                <c:pt idx="4">
                  <c:v>4.0512608515915665E-3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9785-415E-8112-E9E2EEAF9F5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DD-4B06-8472-1438734928B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DDD-4B06-8472-1438734928B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DDD-4B06-8472-1438734928B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DD-4B06-8472-1438734928B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DD-4B06-8472-1438734928B9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DDD-4B06-8472-1438734928B9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DDD-4B06-8472-1438734928B9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DDD-4B06-8472-1438734928B9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DDD-4B06-8472-1438734928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'Feb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'Feb 23'!$B$4:$B$11</c:f>
              <c:numCache>
                <c:formatCode>General</c:formatCode>
                <c:ptCount val="8"/>
                <c:pt idx="0">
                  <c:v>32</c:v>
                </c:pt>
                <c:pt idx="1">
                  <c:v>4</c:v>
                </c:pt>
                <c:pt idx="2">
                  <c:v>7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DDD-4B06-8472-1438734928B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C6-4D9F-BF52-6CD658EA794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C6-4D9F-BF52-6CD658EA794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C6-4D9F-BF52-6CD658EA794E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C6-4D9F-BF52-6CD658EA794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C6-4D9F-BF52-6CD658EA794E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FC6-4D9F-BF52-6CD658EA794E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FC6-4D9F-BF52-6CD658EA794E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FC6-4D9F-BF52-6CD658EA794E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FC6-4D9F-BF52-6CD658EA794E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C6-4D9F-BF52-6CD658EA79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'Feb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'Feb 23'!$C$17:$C$24</c:f>
              <c:numCache>
                <c:formatCode>_(* #,##0_);_(* \(#,##0\);_(* "-"??_);_(@_)</c:formatCode>
                <c:ptCount val="8"/>
                <c:pt idx="0">
                  <c:v>4390</c:v>
                </c:pt>
                <c:pt idx="1">
                  <c:v>6143</c:v>
                </c:pt>
                <c:pt idx="2">
                  <c:v>985</c:v>
                </c:pt>
                <c:pt idx="3">
                  <c:v>139</c:v>
                </c:pt>
                <c:pt idx="4">
                  <c:v>207</c:v>
                </c:pt>
                <c:pt idx="5">
                  <c:v>77</c:v>
                </c:pt>
                <c:pt idx="6">
                  <c:v>89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FC6-4D9F-BF52-6CD658EA794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February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'Feb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23'!$B$54:$B$60</c:f>
              <c:numCache>
                <c:formatCode>_(* #,##0_);_(* \(#,##0\);_(* "-"??_);_(@_)</c:formatCode>
                <c:ptCount val="7"/>
                <c:pt idx="0">
                  <c:v>756</c:v>
                </c:pt>
                <c:pt idx="1">
                  <c:v>739</c:v>
                </c:pt>
                <c:pt idx="2">
                  <c:v>791</c:v>
                </c:pt>
                <c:pt idx="3">
                  <c:v>615</c:v>
                </c:pt>
                <c:pt idx="4">
                  <c:v>462</c:v>
                </c:pt>
                <c:pt idx="5">
                  <c:v>406</c:v>
                </c:pt>
                <c:pt idx="6">
                  <c:v>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3-4364-B6B0-EA6181532C5E}"/>
            </c:ext>
          </c:extLst>
        </c:ser>
        <c:ser>
          <c:idx val="1"/>
          <c:order val="1"/>
          <c:tx>
            <c:strRef>
              <c:f>'Feb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C3-4364-B6B0-EA6181532C5E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C3-4364-B6B0-EA6181532C5E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C3-4364-B6B0-EA6181532C5E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C3-4364-B6B0-EA6181532C5E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C3-4364-B6B0-EA6181532C5E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C3-4364-B6B0-EA6181532C5E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C3-4364-B6B0-EA6181532C5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23'!$C$54:$C$60</c:f>
              <c:numCache>
                <c:formatCode>_(* #,##0_);_(* \(#,##0\);_(* "-"??_);_(@_)</c:formatCode>
                <c:ptCount val="7"/>
                <c:pt idx="0">
                  <c:v>1012</c:v>
                </c:pt>
                <c:pt idx="1">
                  <c:v>1053</c:v>
                </c:pt>
                <c:pt idx="2">
                  <c:v>1065</c:v>
                </c:pt>
                <c:pt idx="3">
                  <c:v>950</c:v>
                </c:pt>
                <c:pt idx="4">
                  <c:v>618</c:v>
                </c:pt>
                <c:pt idx="5">
                  <c:v>521</c:v>
                </c:pt>
                <c:pt idx="6">
                  <c:v>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C3-4364-B6B0-EA6181532C5E}"/>
            </c:ext>
          </c:extLst>
        </c:ser>
        <c:ser>
          <c:idx val="2"/>
          <c:order val="2"/>
          <c:tx>
            <c:strRef>
              <c:f>'Feb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23'!$D$54:$D$60</c:f>
              <c:numCache>
                <c:formatCode>_(* #,##0_);_(* \(#,##0\);_(* "-"??_);_(@_)</c:formatCode>
                <c:ptCount val="7"/>
                <c:pt idx="0">
                  <c:v>131</c:v>
                </c:pt>
                <c:pt idx="1">
                  <c:v>156</c:v>
                </c:pt>
                <c:pt idx="2">
                  <c:v>156</c:v>
                </c:pt>
                <c:pt idx="3">
                  <c:v>151</c:v>
                </c:pt>
                <c:pt idx="4">
                  <c:v>92</c:v>
                </c:pt>
                <c:pt idx="5">
                  <c:v>108</c:v>
                </c:pt>
                <c:pt idx="6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AC3-4364-B6B0-EA6181532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February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'Feb 22'!$B$29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22'!$B$30:$B$36</c:f>
              <c:numCache>
                <c:formatCode>_(* #,##0_);_(* \(#,##0\);_(* "-"??_);_(@_)</c:formatCode>
                <c:ptCount val="7"/>
                <c:pt idx="0">
                  <c:v>800</c:v>
                </c:pt>
                <c:pt idx="1">
                  <c:v>796</c:v>
                </c:pt>
                <c:pt idx="2">
                  <c:v>858</c:v>
                </c:pt>
                <c:pt idx="3">
                  <c:v>656</c:v>
                </c:pt>
                <c:pt idx="4">
                  <c:v>495</c:v>
                </c:pt>
                <c:pt idx="5">
                  <c:v>427</c:v>
                </c:pt>
                <c:pt idx="6">
                  <c:v>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8-43A5-93D3-A36C5AAAC950}"/>
            </c:ext>
          </c:extLst>
        </c:ser>
        <c:ser>
          <c:idx val="1"/>
          <c:order val="1"/>
          <c:tx>
            <c:strRef>
              <c:f>'Feb 22'!$C$29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8-43A5-93D3-A36C5AAAC950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68-43A5-93D3-A36C5AAAC950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68-43A5-93D3-A36C5AAAC950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68-43A5-93D3-A36C5AAAC950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68-43A5-93D3-A36C5AAAC950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68-43A5-93D3-A36C5AAAC950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68-43A5-93D3-A36C5AAAC95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22'!$C$30:$C$36</c:f>
              <c:numCache>
                <c:formatCode>_(* #,##0_);_(* \(#,##0\);_(* "-"??_);_(@_)</c:formatCode>
                <c:ptCount val="7"/>
                <c:pt idx="0">
                  <c:v>1064</c:v>
                </c:pt>
                <c:pt idx="1">
                  <c:v>1055</c:v>
                </c:pt>
                <c:pt idx="2">
                  <c:v>1086</c:v>
                </c:pt>
                <c:pt idx="3">
                  <c:v>954</c:v>
                </c:pt>
                <c:pt idx="4">
                  <c:v>628</c:v>
                </c:pt>
                <c:pt idx="5">
                  <c:v>514</c:v>
                </c:pt>
                <c:pt idx="6">
                  <c:v>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68-43A5-93D3-A36C5AAAC950}"/>
            </c:ext>
          </c:extLst>
        </c:ser>
        <c:ser>
          <c:idx val="2"/>
          <c:order val="2"/>
          <c:tx>
            <c:strRef>
              <c:f>'Feb 22'!$D$29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22'!$D$30:$D$36</c:f>
              <c:numCache>
                <c:formatCode>_(* #,##0_);_(* \(#,##0\);_(* "-"??_);_(@_)</c:formatCode>
                <c:ptCount val="7"/>
                <c:pt idx="0">
                  <c:v>211</c:v>
                </c:pt>
                <c:pt idx="1">
                  <c:v>201</c:v>
                </c:pt>
                <c:pt idx="2">
                  <c:v>196</c:v>
                </c:pt>
                <c:pt idx="3">
                  <c:v>240</c:v>
                </c:pt>
                <c:pt idx="4">
                  <c:v>171</c:v>
                </c:pt>
                <c:pt idx="5">
                  <c:v>155</c:v>
                </c:pt>
                <c:pt idx="6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68-43A5-93D3-A36C5AAAC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5DE-4139-AF71-86F23797D2C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5DE-4139-AF71-86F23797D2C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5DE-4139-AF71-86F23797D2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5DE-4139-AF71-86F23797D2C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5DE-4139-AF71-86F23797D2C8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E-4139-AF71-86F23797D2C8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E-4139-AF71-86F23797D2C8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E-4139-AF71-86F23797D2C8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DE-4139-AF71-86F23797D2C8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DE-4139-AF71-86F23797D2C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'Feb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'Feb 23'!$B$29:$B$33</c:f>
              <c:numCache>
                <c:formatCode>_(* #,##0_);_(* \(#,##0\);_(* "-"??_);_(@_)</c:formatCode>
                <c:ptCount val="5"/>
                <c:pt idx="0">
                  <c:v>4529</c:v>
                </c:pt>
                <c:pt idx="1">
                  <c:v>6350</c:v>
                </c:pt>
                <c:pt idx="2">
                  <c:v>1062</c:v>
                </c:pt>
                <c:pt idx="3">
                  <c:v>89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D5DE-4139-AF71-86F23797D2C8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D5DE-4139-AF71-86F23797D2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D5DE-4139-AF71-86F23797D2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D5DE-4139-AF71-86F23797D2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D5DE-4139-AF71-86F23797D2C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D5DE-4139-AF71-86F23797D2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'Feb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'Feb 23'!$C$29:$C$33</c:f>
              <c:numCache>
                <c:formatCode>0.00%</c:formatCode>
                <c:ptCount val="5"/>
                <c:pt idx="0">
                  <c:v>0.3749482573060684</c:v>
                </c:pt>
                <c:pt idx="1">
                  <c:v>0.52570577034522725</c:v>
                </c:pt>
                <c:pt idx="2">
                  <c:v>8.7921185528603354E-2</c:v>
                </c:pt>
                <c:pt idx="3">
                  <c:v>7.3681596158622405E-3</c:v>
                </c:pt>
                <c:pt idx="4">
                  <c:v>4.0566272042387615E-3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D5DE-4139-AF71-86F23797D2C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16-43D2-B245-A8E86711511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16-43D2-B245-A8E86711511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716-43D2-B245-A8E867115118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16-43D2-B245-A8E867115118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16-43D2-B245-A8E867115118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716-43D2-B245-A8E867115118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716-43D2-B245-A8E867115118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716-43D2-B245-A8E867115118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716-43D2-B245-A8E867115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'Mar 23'!$B$4:$B$11</c:f>
              <c:numCache>
                <c:formatCode>General</c:formatCode>
                <c:ptCount val="8"/>
                <c:pt idx="0">
                  <c:v>12</c:v>
                </c:pt>
                <c:pt idx="1">
                  <c:v>3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716-43D2-B245-A8E86711511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9B-493A-B6E0-E626080B577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79B-493A-B6E0-E626080B577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79B-493A-B6E0-E626080B577E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9B-493A-B6E0-E626080B577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9B-493A-B6E0-E626080B577E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79B-493A-B6E0-E626080B577E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79B-493A-B6E0-E626080B577E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79B-493A-B6E0-E626080B577E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79B-493A-B6E0-E626080B577E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9B-493A-B6E0-E626080B5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'Mar 23'!$C$17:$C$24</c:f>
              <c:numCache>
                <c:formatCode>_(* #,##0_);_(* \(#,##0\);_(* "-"??_);_(@_)</c:formatCode>
                <c:ptCount val="8"/>
                <c:pt idx="0">
                  <c:v>4394</c:v>
                </c:pt>
                <c:pt idx="1">
                  <c:v>6164</c:v>
                </c:pt>
                <c:pt idx="2">
                  <c:v>946</c:v>
                </c:pt>
                <c:pt idx="3">
                  <c:v>136</c:v>
                </c:pt>
                <c:pt idx="4">
                  <c:v>204</c:v>
                </c:pt>
                <c:pt idx="5">
                  <c:v>70</c:v>
                </c:pt>
                <c:pt idx="6">
                  <c:v>90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79B-493A-B6E0-E626080B577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March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'Mar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23'!$B$54:$B$60</c:f>
              <c:numCache>
                <c:formatCode>_(* #,##0_);_(* \(#,##0\);_(* "-"??_);_(@_)</c:formatCode>
                <c:ptCount val="7"/>
                <c:pt idx="0">
                  <c:v>766</c:v>
                </c:pt>
                <c:pt idx="1">
                  <c:v>744</c:v>
                </c:pt>
                <c:pt idx="2">
                  <c:v>794</c:v>
                </c:pt>
                <c:pt idx="3">
                  <c:v>606</c:v>
                </c:pt>
                <c:pt idx="4">
                  <c:v>459</c:v>
                </c:pt>
                <c:pt idx="5">
                  <c:v>406</c:v>
                </c:pt>
                <c:pt idx="6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1E-41EC-B58F-DB86A4397317}"/>
            </c:ext>
          </c:extLst>
        </c:ser>
        <c:ser>
          <c:idx val="1"/>
          <c:order val="1"/>
          <c:tx>
            <c:strRef>
              <c:f>'Mar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1E-41EC-B58F-DB86A4397317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E-41EC-B58F-DB86A4397317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E-41EC-B58F-DB86A4397317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E-41EC-B58F-DB86A4397317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E-41EC-B58F-DB86A4397317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1E-41EC-B58F-DB86A4397317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1E-41EC-B58F-DB86A439731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23'!$C$54:$C$60</c:f>
              <c:numCache>
                <c:formatCode>_(* #,##0_);_(* \(#,##0\);_(* "-"??_);_(@_)</c:formatCode>
                <c:ptCount val="7"/>
                <c:pt idx="0">
                  <c:v>1020</c:v>
                </c:pt>
                <c:pt idx="1">
                  <c:v>1056</c:v>
                </c:pt>
                <c:pt idx="2">
                  <c:v>1068</c:v>
                </c:pt>
                <c:pt idx="3">
                  <c:v>946</c:v>
                </c:pt>
                <c:pt idx="4">
                  <c:v>623</c:v>
                </c:pt>
                <c:pt idx="5">
                  <c:v>526</c:v>
                </c:pt>
                <c:pt idx="6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1E-41EC-B58F-DB86A4397317}"/>
            </c:ext>
          </c:extLst>
        </c:ser>
        <c:ser>
          <c:idx val="2"/>
          <c:order val="2"/>
          <c:tx>
            <c:strRef>
              <c:f>'Mar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23'!$D$54:$D$60</c:f>
              <c:numCache>
                <c:formatCode>_(* #,##0_);_(* \(#,##0\);_(* "-"??_);_(@_)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150</c:v>
                </c:pt>
                <c:pt idx="3">
                  <c:v>146</c:v>
                </c:pt>
                <c:pt idx="4">
                  <c:v>89</c:v>
                </c:pt>
                <c:pt idx="5">
                  <c:v>105</c:v>
                </c:pt>
                <c:pt idx="6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E1E-41EC-B58F-DB86A439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March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'Mar 22'!$B$33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22'!$A$34:$A$40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22'!$B$34:$B$40</c:f>
              <c:numCache>
                <c:formatCode>_(* #,##0_);_(* \(#,##0\);_(* "-"??_);_(@_)</c:formatCode>
                <c:ptCount val="7"/>
                <c:pt idx="0">
                  <c:v>813</c:v>
                </c:pt>
                <c:pt idx="1">
                  <c:v>798</c:v>
                </c:pt>
                <c:pt idx="2">
                  <c:v>864</c:v>
                </c:pt>
                <c:pt idx="3">
                  <c:v>682</c:v>
                </c:pt>
                <c:pt idx="4">
                  <c:v>494</c:v>
                </c:pt>
                <c:pt idx="5">
                  <c:v>434</c:v>
                </c:pt>
                <c:pt idx="6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C-46D7-9984-A3DA8AD21FDE}"/>
            </c:ext>
          </c:extLst>
        </c:ser>
        <c:ser>
          <c:idx val="1"/>
          <c:order val="1"/>
          <c:tx>
            <c:strRef>
              <c:f>'Mar 22'!$C$33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4C-46D7-9984-A3DA8AD21FDE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4C-46D7-9984-A3DA8AD21FDE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4C-46D7-9984-A3DA8AD21FDE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4C-46D7-9984-A3DA8AD21FDE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4C-46D7-9984-A3DA8AD21FDE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4C-46D7-9984-A3DA8AD21FDE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4C-46D7-9984-A3DA8AD21FD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22'!$A$34:$A$40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22'!$C$34:$C$40</c:f>
              <c:numCache>
                <c:formatCode>_(* #,##0_);_(* \(#,##0\);_(* "-"??_);_(@_)</c:formatCode>
                <c:ptCount val="7"/>
                <c:pt idx="0">
                  <c:v>1065</c:v>
                </c:pt>
                <c:pt idx="1">
                  <c:v>1055</c:v>
                </c:pt>
                <c:pt idx="2">
                  <c:v>1091</c:v>
                </c:pt>
                <c:pt idx="3">
                  <c:v>960</c:v>
                </c:pt>
                <c:pt idx="4">
                  <c:v>640</c:v>
                </c:pt>
                <c:pt idx="5">
                  <c:v>517</c:v>
                </c:pt>
                <c:pt idx="6">
                  <c:v>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4C-46D7-9984-A3DA8AD21FDE}"/>
            </c:ext>
          </c:extLst>
        </c:ser>
        <c:ser>
          <c:idx val="2"/>
          <c:order val="2"/>
          <c:tx>
            <c:strRef>
              <c:f>'Mar 22'!$D$33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22'!$A$34:$A$40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22'!$D$34:$D$40</c:f>
              <c:numCache>
                <c:formatCode>_(* #,##0_);_(* \(#,##0\);_(* "-"??_);_(@_)</c:formatCode>
                <c:ptCount val="7"/>
                <c:pt idx="0">
                  <c:v>219</c:v>
                </c:pt>
                <c:pt idx="1">
                  <c:v>210</c:v>
                </c:pt>
                <c:pt idx="2">
                  <c:v>211</c:v>
                </c:pt>
                <c:pt idx="3">
                  <c:v>250</c:v>
                </c:pt>
                <c:pt idx="4">
                  <c:v>175</c:v>
                </c:pt>
                <c:pt idx="5">
                  <c:v>157</c:v>
                </c:pt>
                <c:pt idx="6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D4C-46D7-9984-A3DA8AD21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May!$A$16:$A$25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May!$C$16:$C$24</c:f>
              <c:numCache>
                <c:formatCode>_(* #,##0_);_(* \(#,##0\);_(* "-"??_);_(@_)</c:formatCode>
                <c:ptCount val="9"/>
                <c:pt idx="0">
                  <c:v>5223</c:v>
                </c:pt>
                <c:pt idx="1">
                  <c:v>6478</c:v>
                </c:pt>
                <c:pt idx="2">
                  <c:v>1005</c:v>
                </c:pt>
                <c:pt idx="3">
                  <c:v>185</c:v>
                </c:pt>
                <c:pt idx="4">
                  <c:v>159</c:v>
                </c:pt>
                <c:pt idx="5">
                  <c:v>34</c:v>
                </c:pt>
                <c:pt idx="6">
                  <c:v>77</c:v>
                </c:pt>
                <c:pt idx="7">
                  <c:v>66</c:v>
                </c:pt>
                <c:pt idx="8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84-4E7D-A70B-34557F3F9D2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BA-4BE6-A355-0623BEA686C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BA-4BE6-A355-0623BEA686C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BA-4BE6-A355-0623BEA686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9BA-4BE6-A355-0623BEA686C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9BA-4BE6-A355-0623BEA686C3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BA-4BE6-A355-0623BEA686C3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A-4BE6-A355-0623BEA686C3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A-4BE6-A355-0623BEA686C3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BA-4BE6-A355-0623BEA686C3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BA-4BE6-A355-0623BEA686C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'Mar 23'!$B$29:$B$33</c:f>
              <c:numCache>
                <c:formatCode>_(* #,##0_);_(* \(#,##0\);_(* "-"??_);_(@_)</c:formatCode>
                <c:ptCount val="5"/>
                <c:pt idx="0">
                  <c:v>4530</c:v>
                </c:pt>
                <c:pt idx="1">
                  <c:v>6368</c:v>
                </c:pt>
                <c:pt idx="2">
                  <c:v>1016</c:v>
                </c:pt>
                <c:pt idx="3">
                  <c:v>90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29BA-4BE6-A355-0623BEA686C3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9BA-4BE6-A355-0623BEA686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9BA-4BE6-A355-0623BEA686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9BA-4BE6-A355-0623BEA686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9BA-4BE6-A355-0623BEA686C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9BA-4BE6-A355-0623BEA686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'Mar 23'!$C$29:$C$33</c:f>
              <c:numCache>
                <c:formatCode>0.00%</c:formatCode>
                <c:ptCount val="5"/>
                <c:pt idx="0">
                  <c:v>0.37584003982411018</c:v>
                </c:pt>
                <c:pt idx="1">
                  <c:v>0.52833319505517296</c:v>
                </c:pt>
                <c:pt idx="2">
                  <c:v>8.4294366547747454E-2</c:v>
                </c:pt>
                <c:pt idx="3">
                  <c:v>7.467020658757156E-3</c:v>
                </c:pt>
                <c:pt idx="4">
                  <c:v>4.0653779142122296E-3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29BA-4BE6-A355-0623BEA686C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90-4881-BAF7-C4F2372EBCF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90-4881-BAF7-C4F2372EBCF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90-4881-BAF7-C4F2372EBCF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90-4881-BAF7-C4F2372EBCF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90-4881-BAF7-C4F2372EBCF4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D90-4881-BAF7-C4F2372EBCF4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D90-4881-BAF7-C4F2372EBCF4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D90-4881-BAF7-C4F2372EBCF4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D90-4881-BAF7-C4F2372EBC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'April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'April 23'!$B$4:$B$11</c:f>
              <c:numCache>
                <c:formatCode>General</c:formatCode>
                <c:ptCount val="8"/>
                <c:pt idx="0">
                  <c:v>12</c:v>
                </c:pt>
                <c:pt idx="1">
                  <c:v>5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D90-4881-BAF7-C4F2372EBCF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E7-4196-A8F5-AA7618D2B77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E7-4196-A8F5-AA7618D2B77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3E7-4196-A8F5-AA7618D2B77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E7-4196-A8F5-AA7618D2B77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E7-4196-A8F5-AA7618D2B774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3E7-4196-A8F5-AA7618D2B774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3E7-4196-A8F5-AA7618D2B774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3E7-4196-A8F5-AA7618D2B774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3E7-4196-A8F5-AA7618D2B774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7-4196-A8F5-AA7618D2B7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'April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'April 23'!$C$17:$C$24</c:f>
              <c:numCache>
                <c:formatCode>_(* #,##0_);_(* \(#,##0\);_(* "-"??_);_(@_)</c:formatCode>
                <c:ptCount val="8"/>
                <c:pt idx="0">
                  <c:v>4251</c:v>
                </c:pt>
                <c:pt idx="1">
                  <c:v>6299</c:v>
                </c:pt>
                <c:pt idx="2">
                  <c:v>926</c:v>
                </c:pt>
                <c:pt idx="3">
                  <c:v>139</c:v>
                </c:pt>
                <c:pt idx="4">
                  <c:v>208</c:v>
                </c:pt>
                <c:pt idx="5">
                  <c:v>70</c:v>
                </c:pt>
                <c:pt idx="6">
                  <c:v>93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E7-4196-A8F5-AA7618D2B77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April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'April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23'!$B$54:$B$60</c:f>
              <c:numCache>
                <c:formatCode>_(* #,##0_);_(* \(#,##0\);_(* "-"??_);_(@_)</c:formatCode>
                <c:ptCount val="7"/>
                <c:pt idx="0">
                  <c:v>734</c:v>
                </c:pt>
                <c:pt idx="1">
                  <c:v>715</c:v>
                </c:pt>
                <c:pt idx="2">
                  <c:v>774</c:v>
                </c:pt>
                <c:pt idx="3">
                  <c:v>590</c:v>
                </c:pt>
                <c:pt idx="4">
                  <c:v>445</c:v>
                </c:pt>
                <c:pt idx="5">
                  <c:v>397</c:v>
                </c:pt>
                <c:pt idx="6">
                  <c:v>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0-4CBB-9381-DBB2D487754B}"/>
            </c:ext>
          </c:extLst>
        </c:ser>
        <c:ser>
          <c:idx val="1"/>
          <c:order val="1"/>
          <c:tx>
            <c:strRef>
              <c:f>'April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B0-4CBB-9381-DBB2D487754B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B0-4CBB-9381-DBB2D487754B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B0-4CBB-9381-DBB2D487754B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B0-4CBB-9381-DBB2D487754B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B0-4CBB-9381-DBB2D487754B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B0-4CBB-9381-DBB2D487754B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B0-4CBB-9381-DBB2D487754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23'!$C$54:$C$60</c:f>
              <c:numCache>
                <c:formatCode>_(* #,##0_);_(* \(#,##0\);_(* "-"??_);_(@_)</c:formatCode>
                <c:ptCount val="7"/>
                <c:pt idx="0">
                  <c:v>1043</c:v>
                </c:pt>
                <c:pt idx="1">
                  <c:v>1080</c:v>
                </c:pt>
                <c:pt idx="2">
                  <c:v>1092</c:v>
                </c:pt>
                <c:pt idx="3">
                  <c:v>958</c:v>
                </c:pt>
                <c:pt idx="4">
                  <c:v>643</c:v>
                </c:pt>
                <c:pt idx="5">
                  <c:v>538</c:v>
                </c:pt>
                <c:pt idx="6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B0-4CBB-9381-DBB2D487754B}"/>
            </c:ext>
          </c:extLst>
        </c:ser>
        <c:ser>
          <c:idx val="2"/>
          <c:order val="2"/>
          <c:tx>
            <c:strRef>
              <c:f>'April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23'!$D$54:$D$60</c:f>
              <c:numCache>
                <c:formatCode>_(* #,##0_);_(* \(#,##0\);_(* "-"??_);_(@_)</c:formatCode>
                <c:ptCount val="7"/>
                <c:pt idx="0">
                  <c:v>128</c:v>
                </c:pt>
                <c:pt idx="1">
                  <c:v>144</c:v>
                </c:pt>
                <c:pt idx="2">
                  <c:v>145</c:v>
                </c:pt>
                <c:pt idx="3">
                  <c:v>140</c:v>
                </c:pt>
                <c:pt idx="4">
                  <c:v>94</c:v>
                </c:pt>
                <c:pt idx="5">
                  <c:v>98</c:v>
                </c:pt>
                <c:pt idx="6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B0-4CBB-9381-DBB2D4877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April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'April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22'!$B$56:$B$62</c:f>
              <c:numCache>
                <c:formatCode>_(* #,##0_);_(* \(#,##0\);_(* "-"??_);_(@_)</c:formatCode>
                <c:ptCount val="7"/>
                <c:pt idx="0">
                  <c:v>800</c:v>
                </c:pt>
                <c:pt idx="1">
                  <c:v>781</c:v>
                </c:pt>
                <c:pt idx="2">
                  <c:v>827</c:v>
                </c:pt>
                <c:pt idx="3">
                  <c:v>657</c:v>
                </c:pt>
                <c:pt idx="4">
                  <c:v>479</c:v>
                </c:pt>
                <c:pt idx="5">
                  <c:v>420</c:v>
                </c:pt>
                <c:pt idx="6">
                  <c:v>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5-4614-932E-98188576DA5C}"/>
            </c:ext>
          </c:extLst>
        </c:ser>
        <c:ser>
          <c:idx val="1"/>
          <c:order val="1"/>
          <c:tx>
            <c:strRef>
              <c:f>'April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55-4614-932E-98188576DA5C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55-4614-932E-98188576DA5C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55-4614-932E-98188576DA5C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55-4614-932E-98188576DA5C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55-4614-932E-98188576DA5C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55-4614-932E-98188576DA5C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55-4614-932E-98188576DA5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22'!$C$56:$C$62</c:f>
              <c:numCache>
                <c:formatCode>_(* #,##0_);_(* \(#,##0\);_(* "-"??_);_(@_)</c:formatCode>
                <c:ptCount val="7"/>
                <c:pt idx="0">
                  <c:v>1091</c:v>
                </c:pt>
                <c:pt idx="1">
                  <c:v>1089</c:v>
                </c:pt>
                <c:pt idx="2">
                  <c:v>1126</c:v>
                </c:pt>
                <c:pt idx="3">
                  <c:v>997</c:v>
                </c:pt>
                <c:pt idx="4">
                  <c:v>656</c:v>
                </c:pt>
                <c:pt idx="5">
                  <c:v>532</c:v>
                </c:pt>
                <c:pt idx="6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55-4614-932E-98188576DA5C}"/>
            </c:ext>
          </c:extLst>
        </c:ser>
        <c:ser>
          <c:idx val="2"/>
          <c:order val="2"/>
          <c:tx>
            <c:strRef>
              <c:f>'April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22'!$D$56:$D$62</c:f>
              <c:numCache>
                <c:formatCode>_(* #,##0_);_(* \(#,##0\);_(* "-"??_);_(@_)</c:formatCode>
                <c:ptCount val="7"/>
                <c:pt idx="0">
                  <c:v>208</c:v>
                </c:pt>
                <c:pt idx="1">
                  <c:v>204</c:v>
                </c:pt>
                <c:pt idx="2">
                  <c:v>209</c:v>
                </c:pt>
                <c:pt idx="3">
                  <c:v>241</c:v>
                </c:pt>
                <c:pt idx="4">
                  <c:v>165</c:v>
                </c:pt>
                <c:pt idx="5">
                  <c:v>149</c:v>
                </c:pt>
                <c:pt idx="6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55-4614-932E-98188576D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4A-4E1B-82CB-264C20B2233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54A-4E1B-82CB-264C20B2233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54A-4E1B-82CB-264C20B223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54A-4E1B-82CB-264C20B223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54A-4E1B-82CB-264C20B22335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4A-4E1B-82CB-264C20B22335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4A-4E1B-82CB-264C20B22335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4A-4E1B-82CB-264C20B22335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4A-4E1B-82CB-264C20B22335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4A-4E1B-82CB-264C20B2233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'April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'April 23'!$B$29:$B$33</c:f>
              <c:numCache>
                <c:formatCode>_(* #,##0_);_(* \(#,##0\);_(* "-"??_);_(@_)</c:formatCode>
                <c:ptCount val="5"/>
                <c:pt idx="0">
                  <c:v>4390</c:v>
                </c:pt>
                <c:pt idx="1">
                  <c:v>6507</c:v>
                </c:pt>
                <c:pt idx="2">
                  <c:v>996</c:v>
                </c:pt>
                <c:pt idx="3">
                  <c:v>93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B54A-4E1B-82CB-264C20B22335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B54A-4E1B-82CB-264C20B223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B54A-4E1B-82CB-264C20B223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54A-4E1B-82CB-264C20B223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B54A-4E1B-82CB-264C20B223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B54A-4E1B-82CB-264C20B223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'April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'April 23'!$C$29:$C$33</c:f>
              <c:numCache>
                <c:formatCode>0.00%</c:formatCode>
                <c:ptCount val="5"/>
                <c:pt idx="0">
                  <c:v>0.36476942251765682</c:v>
                </c:pt>
                <c:pt idx="1">
                  <c:v>0.54067303697548819</c:v>
                </c:pt>
                <c:pt idx="2">
                  <c:v>8.2758620689655171E-2</c:v>
                </c:pt>
                <c:pt idx="3">
                  <c:v>7.7274615704196097E-3</c:v>
                </c:pt>
                <c:pt idx="4">
                  <c:v>4.0714582467802247E-3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B54A-4E1B-82CB-264C20B2233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20-4560-A1AA-BCD1E276F32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20-4560-A1AA-BCD1E276F32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A20-4560-A1AA-BCD1E276F327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20-4560-A1AA-BCD1E276F32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20-4560-A1AA-BCD1E276F327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A20-4560-A1AA-BCD1E276F327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A20-4560-A1AA-BCD1E276F327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A20-4560-A1AA-BCD1E276F327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A20-4560-A1AA-BCD1E276F3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'May 23'!$B$4:$B$11</c:f>
              <c:numCache>
                <c:formatCode>General</c:formatCode>
                <c:ptCount val="8"/>
                <c:pt idx="0">
                  <c:v>26</c:v>
                </c:pt>
                <c:pt idx="1">
                  <c:v>9</c:v>
                </c:pt>
                <c:pt idx="2">
                  <c:v>9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A20-4560-A1AA-BCD1E276F32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8B-4346-9763-639CF4B1A9D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8B-4346-9763-639CF4B1A9D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58B-4346-9763-639CF4B1A9D3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8B-4346-9763-639CF4B1A9D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8B-4346-9763-639CF4B1A9D3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58B-4346-9763-639CF4B1A9D3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58B-4346-9763-639CF4B1A9D3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58B-4346-9763-639CF4B1A9D3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58B-4346-9763-639CF4B1A9D3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8B-4346-9763-639CF4B1A9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'May 23'!$C$17:$C$24</c:f>
              <c:numCache>
                <c:formatCode>_(* #,##0_);_(* \(#,##0\);_(* "-"??_);_(@_)</c:formatCode>
                <c:ptCount val="8"/>
                <c:pt idx="0">
                  <c:v>4261</c:v>
                </c:pt>
                <c:pt idx="1">
                  <c:v>6315</c:v>
                </c:pt>
                <c:pt idx="2">
                  <c:v>893</c:v>
                </c:pt>
                <c:pt idx="3">
                  <c:v>128</c:v>
                </c:pt>
                <c:pt idx="4">
                  <c:v>204</c:v>
                </c:pt>
                <c:pt idx="5">
                  <c:v>67</c:v>
                </c:pt>
                <c:pt idx="6">
                  <c:v>98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B-4346-9763-639CF4B1A9D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May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'May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23'!$B$54:$B$60</c:f>
              <c:numCache>
                <c:formatCode>_(* #,##0_);_(* \(#,##0\);_(* "-"??_);_(@_)</c:formatCode>
                <c:ptCount val="7"/>
                <c:pt idx="0">
                  <c:v>735</c:v>
                </c:pt>
                <c:pt idx="1">
                  <c:v>716</c:v>
                </c:pt>
                <c:pt idx="2">
                  <c:v>777</c:v>
                </c:pt>
                <c:pt idx="3">
                  <c:v>597</c:v>
                </c:pt>
                <c:pt idx="4">
                  <c:v>441</c:v>
                </c:pt>
                <c:pt idx="5">
                  <c:v>393</c:v>
                </c:pt>
                <c:pt idx="6">
                  <c:v>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2-43D6-9404-0FA5C37E412D}"/>
            </c:ext>
          </c:extLst>
        </c:ser>
        <c:ser>
          <c:idx val="1"/>
          <c:order val="1"/>
          <c:tx>
            <c:strRef>
              <c:f>'May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A2-43D6-9404-0FA5C37E412D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A2-43D6-9404-0FA5C37E412D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A2-43D6-9404-0FA5C37E412D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A2-43D6-9404-0FA5C37E412D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A2-43D6-9404-0FA5C37E412D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A2-43D6-9404-0FA5C37E412D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A2-43D6-9404-0FA5C37E412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23'!$C$54:$C$60</c:f>
              <c:numCache>
                <c:formatCode>_(* #,##0_);_(* \(#,##0\);_(* "-"??_);_(@_)</c:formatCode>
                <c:ptCount val="7"/>
                <c:pt idx="0">
                  <c:v>1050</c:v>
                </c:pt>
                <c:pt idx="1">
                  <c:v>1081</c:v>
                </c:pt>
                <c:pt idx="2">
                  <c:v>1091</c:v>
                </c:pt>
                <c:pt idx="3">
                  <c:v>958</c:v>
                </c:pt>
                <c:pt idx="4">
                  <c:v>644</c:v>
                </c:pt>
                <c:pt idx="5">
                  <c:v>545</c:v>
                </c:pt>
                <c:pt idx="6">
                  <c:v>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A2-43D6-9404-0FA5C37E412D}"/>
            </c:ext>
          </c:extLst>
        </c:ser>
        <c:ser>
          <c:idx val="2"/>
          <c:order val="2"/>
          <c:tx>
            <c:strRef>
              <c:f>'May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23'!$D$54:$D$60</c:f>
              <c:numCache>
                <c:formatCode>_(* #,##0_);_(* \(#,##0\);_(* "-"??_);_(@_)</c:formatCode>
                <c:ptCount val="7"/>
                <c:pt idx="0">
                  <c:v>121</c:v>
                </c:pt>
                <c:pt idx="1">
                  <c:v>139</c:v>
                </c:pt>
                <c:pt idx="2">
                  <c:v>141</c:v>
                </c:pt>
                <c:pt idx="3">
                  <c:v>138</c:v>
                </c:pt>
                <c:pt idx="4">
                  <c:v>92</c:v>
                </c:pt>
                <c:pt idx="5">
                  <c:v>96</c:v>
                </c:pt>
                <c:pt idx="6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A2-43D6-9404-0FA5C37E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May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'May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22'!$B$56:$B$62</c:f>
              <c:numCache>
                <c:formatCode>_(* #,##0_);_(* \(#,##0\);_(* "-"??_);_(@_)</c:formatCode>
                <c:ptCount val="7"/>
                <c:pt idx="0">
                  <c:v>792</c:v>
                </c:pt>
                <c:pt idx="1">
                  <c:v>778</c:v>
                </c:pt>
                <c:pt idx="2">
                  <c:v>823</c:v>
                </c:pt>
                <c:pt idx="3">
                  <c:v>659</c:v>
                </c:pt>
                <c:pt idx="4">
                  <c:v>477</c:v>
                </c:pt>
                <c:pt idx="5">
                  <c:v>420</c:v>
                </c:pt>
                <c:pt idx="6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6-4DCF-889C-9D02A2C1E83A}"/>
            </c:ext>
          </c:extLst>
        </c:ser>
        <c:ser>
          <c:idx val="1"/>
          <c:order val="1"/>
          <c:tx>
            <c:strRef>
              <c:f>'May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16-4DCF-889C-9D02A2C1E83A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16-4DCF-889C-9D02A2C1E83A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16-4DCF-889C-9D02A2C1E83A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16-4DCF-889C-9D02A2C1E83A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16-4DCF-889C-9D02A2C1E83A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16-4DCF-889C-9D02A2C1E83A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16-4DCF-889C-9D02A2C1E83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22'!$C$56:$C$62</c:f>
              <c:numCache>
                <c:formatCode>_(* #,##0_);_(* \(#,##0\);_(* "-"??_);_(@_)</c:formatCode>
                <c:ptCount val="7"/>
                <c:pt idx="0">
                  <c:v>1090</c:v>
                </c:pt>
                <c:pt idx="1">
                  <c:v>1081</c:v>
                </c:pt>
                <c:pt idx="2">
                  <c:v>1121</c:v>
                </c:pt>
                <c:pt idx="3">
                  <c:v>999</c:v>
                </c:pt>
                <c:pt idx="4">
                  <c:v>653</c:v>
                </c:pt>
                <c:pt idx="5">
                  <c:v>533</c:v>
                </c:pt>
                <c:pt idx="6">
                  <c:v>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16-4DCF-889C-9D02A2C1E83A}"/>
            </c:ext>
          </c:extLst>
        </c:ser>
        <c:ser>
          <c:idx val="2"/>
          <c:order val="2"/>
          <c:tx>
            <c:strRef>
              <c:f>'May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22'!$D$56:$D$62</c:f>
              <c:numCache>
                <c:formatCode>_(* #,##0_);_(* \(#,##0\);_(* "-"??_);_(@_)</c:formatCode>
                <c:ptCount val="7"/>
                <c:pt idx="0">
                  <c:v>209</c:v>
                </c:pt>
                <c:pt idx="1">
                  <c:v>210</c:v>
                </c:pt>
                <c:pt idx="2">
                  <c:v>221</c:v>
                </c:pt>
                <c:pt idx="3">
                  <c:v>246</c:v>
                </c:pt>
                <c:pt idx="4">
                  <c:v>168</c:v>
                </c:pt>
                <c:pt idx="5">
                  <c:v>150</c:v>
                </c:pt>
                <c:pt idx="6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16-4DCF-889C-9D02A2C1E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</a:t>
            </a:r>
            <a:r>
              <a:rPr lang="en-US" baseline="0"/>
              <a:t> member Year-to-Year comparative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9"/>
          <c:order val="9"/>
          <c:tx>
            <c:v>Regular</c:v>
          </c:tx>
          <c:spPr>
            <a:solidFill>
              <a:schemeClr val="accent4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  <c:extLst/>
            </c:strRef>
          </c:cat>
          <c:val>
            <c:numRef>
              <c:f>May!$B$39:$B$45</c:f>
              <c:numCache>
                <c:formatCode>_(* #,##0_);_(* \(#,##0\);_(* "-"??_);_(@_)</c:formatCode>
                <c:ptCount val="7"/>
                <c:pt idx="0">
                  <c:v>902</c:v>
                </c:pt>
                <c:pt idx="1">
                  <c:v>904</c:v>
                </c:pt>
                <c:pt idx="2">
                  <c:v>950</c:v>
                </c:pt>
                <c:pt idx="3">
                  <c:v>734</c:v>
                </c:pt>
                <c:pt idx="4">
                  <c:v>569</c:v>
                </c:pt>
                <c:pt idx="5">
                  <c:v>468</c:v>
                </c:pt>
                <c:pt idx="6">
                  <c:v>726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75C3-4D8D-9E1C-DF00624C3E32}"/>
            </c:ext>
          </c:extLst>
        </c:ser>
        <c:ser>
          <c:idx val="10"/>
          <c:order val="10"/>
          <c:tx>
            <c:v>Special</c:v>
          </c:tx>
          <c:spPr>
            <a:solidFill>
              <a:schemeClr val="accent5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  <c:extLst/>
            </c:strRef>
          </c:cat>
          <c:val>
            <c:numRef>
              <c:f>May!$C$39:$C$45</c:f>
              <c:numCache>
                <c:formatCode>_(* #,##0_);_(* \(#,##0\);_(* "-"??_);_(@_)</c:formatCode>
                <c:ptCount val="7"/>
                <c:pt idx="0">
                  <c:v>1065</c:v>
                </c:pt>
                <c:pt idx="1">
                  <c:v>1092</c:v>
                </c:pt>
                <c:pt idx="2">
                  <c:v>1155</c:v>
                </c:pt>
                <c:pt idx="3">
                  <c:v>1013</c:v>
                </c:pt>
                <c:pt idx="4">
                  <c:v>640</c:v>
                </c:pt>
                <c:pt idx="5">
                  <c:v>556</c:v>
                </c:pt>
                <c:pt idx="6">
                  <c:v>988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75C3-4D8D-9E1C-DF00624C3E32}"/>
            </c:ext>
          </c:extLst>
        </c:ser>
        <c:ser>
          <c:idx val="11"/>
          <c:order val="11"/>
          <c:tx>
            <c:v>Young Organist</c:v>
          </c:tx>
          <c:spPr>
            <a:solidFill>
              <a:schemeClr val="accent6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  <c:extLst/>
            </c:strRef>
          </c:cat>
          <c:val>
            <c:numRef>
              <c:f>May!$D$39:$D$45</c:f>
              <c:numCache>
                <c:formatCode>_(* #,##0_);_(* \(#,##0\);_(* "-"??_);_(@_)</c:formatCode>
                <c:ptCount val="7"/>
                <c:pt idx="0">
                  <c:v>172</c:v>
                </c:pt>
                <c:pt idx="1">
                  <c:v>156</c:v>
                </c:pt>
                <c:pt idx="2">
                  <c:v>123</c:v>
                </c:pt>
                <c:pt idx="3">
                  <c:v>159</c:v>
                </c:pt>
                <c:pt idx="4">
                  <c:v>135</c:v>
                </c:pt>
                <c:pt idx="5">
                  <c:v>89</c:v>
                </c:pt>
                <c:pt idx="6">
                  <c:v>171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75C3-4D8D-9E1C-DF00624C3E32}"/>
            </c:ext>
          </c:extLst>
        </c:ser>
        <c:ser>
          <c:idx val="12"/>
          <c:order val="12"/>
          <c:tx>
            <c:v>Regular 2019</c:v>
          </c:tx>
          <c:spPr>
            <a:solidFill>
              <a:schemeClr val="accent1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  <c:extLst/>
            </c:strRef>
          </c:cat>
          <c:val>
            <c:numRef>
              <c:f>'April 19'!$B$11:$B$17</c:f>
              <c:numCache>
                <c:formatCode>General</c:formatCode>
                <c:ptCount val="7"/>
                <c:pt idx="0">
                  <c:v>998</c:v>
                </c:pt>
                <c:pt idx="1">
                  <c:v>1009</c:v>
                </c:pt>
                <c:pt idx="2">
                  <c:v>1042</c:v>
                </c:pt>
                <c:pt idx="3">
                  <c:v>825</c:v>
                </c:pt>
                <c:pt idx="4">
                  <c:v>614</c:v>
                </c:pt>
                <c:pt idx="5">
                  <c:v>522</c:v>
                </c:pt>
                <c:pt idx="6">
                  <c:v>775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75C3-4D8D-9E1C-DF00624C3E32}"/>
            </c:ext>
          </c:extLst>
        </c:ser>
        <c:ser>
          <c:idx val="13"/>
          <c:order val="13"/>
          <c:tx>
            <c:v>Special 2019</c:v>
          </c:tx>
          <c:spPr>
            <a:solidFill>
              <a:schemeClr val="accent2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  <c:extLst/>
            </c:strRef>
          </c:cat>
          <c:val>
            <c:numRef>
              <c:f>'April 19'!$C$11:$C$17</c:f>
              <c:numCache>
                <c:formatCode>General</c:formatCode>
                <c:ptCount val="7"/>
                <c:pt idx="0">
                  <c:v>1048</c:v>
                </c:pt>
                <c:pt idx="1">
                  <c:v>1108</c:v>
                </c:pt>
                <c:pt idx="2">
                  <c:v>1131</c:v>
                </c:pt>
                <c:pt idx="3">
                  <c:v>1005</c:v>
                </c:pt>
                <c:pt idx="4">
                  <c:v>642</c:v>
                </c:pt>
                <c:pt idx="5">
                  <c:v>587</c:v>
                </c:pt>
                <c:pt idx="6">
                  <c:v>995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8-75C3-4D8D-9E1C-DF00624C3E32}"/>
            </c:ext>
          </c:extLst>
        </c:ser>
        <c:ser>
          <c:idx val="14"/>
          <c:order val="14"/>
          <c:tx>
            <c:v>Young Organist 2019</c:v>
          </c:tx>
          <c:spPr>
            <a:solidFill>
              <a:schemeClr val="accent3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  <c:extLst/>
            </c:strRef>
          </c:cat>
          <c:val>
            <c:numRef>
              <c:f>'April 19'!$D$11:$D$17</c:f>
              <c:numCache>
                <c:formatCode>General</c:formatCode>
                <c:ptCount val="7"/>
                <c:pt idx="0">
                  <c:v>184</c:v>
                </c:pt>
                <c:pt idx="1">
                  <c:v>169</c:v>
                </c:pt>
                <c:pt idx="2">
                  <c:v>148</c:v>
                </c:pt>
                <c:pt idx="3">
                  <c:v>148</c:v>
                </c:pt>
                <c:pt idx="4">
                  <c:v>142</c:v>
                </c:pt>
                <c:pt idx="5">
                  <c:v>96</c:v>
                </c:pt>
                <c:pt idx="6">
                  <c:v>204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9-75C3-4D8D-9E1C-DF00624C3E3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57148472"/>
        <c:axId val="6571468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May!$B$38</c15:sqref>
                        </c15:formulaRef>
                      </c:ext>
                    </c:extLst>
                    <c:strCache>
                      <c:ptCount val="1"/>
                      <c:pt idx="0">
                        <c:v>Regular </c:v>
                      </c:pt>
                    </c:strCache>
                  </c:strRef>
                </c:tx>
                <c:spPr>
                  <a:solidFill>
                    <a:schemeClr val="accent1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May!$B$39:$B$45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902</c:v>
                      </c:pt>
                      <c:pt idx="1">
                        <c:v>904</c:v>
                      </c:pt>
                      <c:pt idx="2">
                        <c:v>950</c:v>
                      </c:pt>
                      <c:pt idx="3">
                        <c:v>734</c:v>
                      </c:pt>
                      <c:pt idx="4">
                        <c:v>569</c:v>
                      </c:pt>
                      <c:pt idx="5">
                        <c:v>468</c:v>
                      </c:pt>
                      <c:pt idx="6">
                        <c:v>726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8F9A-4F9C-BFCF-615E6CF039A8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May!$C$38</c15:sqref>
                        </c15:formulaRef>
                      </c:ext>
                    </c:extLst>
                    <c:strCache>
                      <c:ptCount val="1"/>
                      <c:pt idx="0">
                        <c:v>Special</c:v>
                      </c:pt>
                    </c:strCache>
                  </c:strRef>
                </c:tx>
                <c:spPr>
                  <a:solidFill>
                    <a:schemeClr val="accent2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May!$C$39:$C$45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1065</c:v>
                      </c:pt>
                      <c:pt idx="1">
                        <c:v>1092</c:v>
                      </c:pt>
                      <c:pt idx="2">
                        <c:v>1155</c:v>
                      </c:pt>
                      <c:pt idx="3">
                        <c:v>1013</c:v>
                      </c:pt>
                      <c:pt idx="4">
                        <c:v>640</c:v>
                      </c:pt>
                      <c:pt idx="5">
                        <c:v>556</c:v>
                      </c:pt>
                      <c:pt idx="6">
                        <c:v>988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8F9A-4F9C-BFCF-615E6CF039A8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May!$D$38</c15:sqref>
                        </c15:formulaRef>
                      </c:ext>
                    </c:extLst>
                    <c:strCache>
                      <c:ptCount val="1"/>
                      <c:pt idx="0">
                        <c:v>Young Organist</c:v>
                      </c:pt>
                    </c:strCache>
                  </c:strRef>
                </c:tx>
                <c:spPr>
                  <a:solidFill>
                    <a:schemeClr val="accent3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May!$D$39:$D$45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172</c:v>
                      </c:pt>
                      <c:pt idx="1">
                        <c:v>156</c:v>
                      </c:pt>
                      <c:pt idx="2">
                        <c:v>123</c:v>
                      </c:pt>
                      <c:pt idx="3">
                        <c:v>159</c:v>
                      </c:pt>
                      <c:pt idx="4">
                        <c:v>135</c:v>
                      </c:pt>
                      <c:pt idx="5">
                        <c:v>89</c:v>
                      </c:pt>
                      <c:pt idx="6">
                        <c:v>171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F9A-4F9C-BFCF-615E6CF039A8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19'!$B$2:$B$8</c15:sqref>
                        </c15:formulaRef>
                      </c:ext>
                    </c:extLst>
                    <c:strCache>
                      <c:ptCount val="7"/>
                      <c:pt idx="0">
                        <c:v>1005</c:v>
                      </c:pt>
                      <c:pt idx="1">
                        <c:v>1009</c:v>
                      </c:pt>
                      <c:pt idx="2">
                        <c:v>1038</c:v>
                      </c:pt>
                      <c:pt idx="3">
                        <c:v>827</c:v>
                      </c:pt>
                      <c:pt idx="4">
                        <c:v>613</c:v>
                      </c:pt>
                      <c:pt idx="5">
                        <c:v>522</c:v>
                      </c:pt>
                      <c:pt idx="6">
                        <c:v>790</c:v>
                      </c:pt>
                    </c:strCache>
                  </c:strRef>
                </c:tx>
                <c:spPr>
                  <a:solidFill>
                    <a:schemeClr val="accent4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F9A-4F9C-BFCF-615E6CF039A8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19'!$B$1:$B$8</c15:sqref>
                        </c15:formulaRef>
                      </c:ext>
                    </c:extLst>
                    <c:strCache>
                      <c:ptCount val="8"/>
                      <c:pt idx="0">
                        <c:v>Regular 2019</c:v>
                      </c:pt>
                      <c:pt idx="1">
                        <c:v>1005</c:v>
                      </c:pt>
                      <c:pt idx="2">
                        <c:v>1009</c:v>
                      </c:pt>
                      <c:pt idx="3">
                        <c:v>1038</c:v>
                      </c:pt>
                      <c:pt idx="4">
                        <c:v>827</c:v>
                      </c:pt>
                      <c:pt idx="5">
                        <c:v>613</c:v>
                      </c:pt>
                      <c:pt idx="6">
                        <c:v>522</c:v>
                      </c:pt>
                      <c:pt idx="7">
                        <c:v>790</c:v>
                      </c:pt>
                    </c:strCache>
                  </c:strRef>
                </c:tx>
                <c:spPr>
                  <a:solidFill>
                    <a:schemeClr val="accent5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F9A-4F9C-BFCF-615E6CF039A8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19'!$B$2:$B$8</c15:sqref>
                        </c15:formulaRef>
                      </c:ext>
                    </c:extLst>
                    <c:strCache>
                      <c:ptCount val="7"/>
                      <c:pt idx="0">
                        <c:v>1005</c:v>
                      </c:pt>
                      <c:pt idx="1">
                        <c:v>1009</c:v>
                      </c:pt>
                      <c:pt idx="2">
                        <c:v>1038</c:v>
                      </c:pt>
                      <c:pt idx="3">
                        <c:v>827</c:v>
                      </c:pt>
                      <c:pt idx="4">
                        <c:v>613</c:v>
                      </c:pt>
                      <c:pt idx="5">
                        <c:v>522</c:v>
                      </c:pt>
                      <c:pt idx="6">
                        <c:v>790</c:v>
                      </c:pt>
                    </c:strCache>
                  </c:strRef>
                </c:tx>
                <c:spPr>
                  <a:solidFill>
                    <a:schemeClr val="accent6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F9A-4F9C-BFCF-615E6CF039A8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</c15:sqref>
                        </c15:formulaRef>
                      </c:ext>
                    </c:extLst>
                    <c:strCache>
                      <c:ptCount val="1"/>
                      <c:pt idx="0">
                        <c:v>Regular 2019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19'!$B$2:$B$8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1005</c:v>
                      </c:pt>
                      <c:pt idx="1">
                        <c:v>1009</c:v>
                      </c:pt>
                      <c:pt idx="2">
                        <c:v>1038</c:v>
                      </c:pt>
                      <c:pt idx="3">
                        <c:v>827</c:v>
                      </c:pt>
                      <c:pt idx="4">
                        <c:v>613</c:v>
                      </c:pt>
                      <c:pt idx="5">
                        <c:v>522</c:v>
                      </c:pt>
                      <c:pt idx="6">
                        <c:v>790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F9A-4F9C-BFCF-615E6CF039A8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19'!$C$1</c15:sqref>
                        </c15:formulaRef>
                      </c:ext>
                    </c:extLst>
                    <c:strCache>
                      <c:ptCount val="1"/>
                      <c:pt idx="0">
                        <c:v>Special 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19'!$C$2:$C$8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1052</c:v>
                      </c:pt>
                      <c:pt idx="1">
                        <c:v>1109</c:v>
                      </c:pt>
                      <c:pt idx="2">
                        <c:v>1132</c:v>
                      </c:pt>
                      <c:pt idx="3">
                        <c:v>1006</c:v>
                      </c:pt>
                      <c:pt idx="4">
                        <c:v>639</c:v>
                      </c:pt>
                      <c:pt idx="5">
                        <c:v>591</c:v>
                      </c:pt>
                      <c:pt idx="6">
                        <c:v>990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F9A-4F9C-BFCF-615E6CF039A8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19'!$D$1</c15:sqref>
                        </c15:formulaRef>
                      </c:ext>
                    </c:extLst>
                    <c:strCache>
                      <c:ptCount val="1"/>
                      <c:pt idx="0">
                        <c:v>Young Organist 2019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19'!$D$2:$D$8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187</c:v>
                      </c:pt>
                      <c:pt idx="1">
                        <c:v>170</c:v>
                      </c:pt>
                      <c:pt idx="2">
                        <c:v>147</c:v>
                      </c:pt>
                      <c:pt idx="3">
                        <c:v>153</c:v>
                      </c:pt>
                      <c:pt idx="4">
                        <c:v>144</c:v>
                      </c:pt>
                      <c:pt idx="5">
                        <c:v>96</c:v>
                      </c:pt>
                      <c:pt idx="6">
                        <c:v>205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F9A-4F9C-BFCF-615E6CF039A8}"/>
                  </c:ext>
                </c:extLst>
              </c15:ser>
            </c15:filteredBarSeries>
          </c:ext>
        </c:extLst>
      </c:barChart>
      <c:catAx>
        <c:axId val="65714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146832"/>
        <c:crosses val="autoZero"/>
        <c:auto val="1"/>
        <c:lblAlgn val="ctr"/>
        <c:lblOffset val="100"/>
        <c:noMultiLvlLbl val="0"/>
      </c:catAx>
      <c:valAx>
        <c:axId val="6571468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14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C8F-416C-A36D-7FF199A426F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C8F-416C-A36D-7FF199A426F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C8F-416C-A36D-7FF199A426F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C8F-416C-A36D-7FF199A426F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C8F-416C-A36D-7FF199A426F5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8F-416C-A36D-7FF199A426F5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8F-416C-A36D-7FF199A426F5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8F-416C-A36D-7FF199A426F5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8F-416C-A36D-7FF199A426F5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8F-416C-A36D-7FF199A426F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'May 23'!$B$29:$B$33</c:f>
              <c:numCache>
                <c:formatCode>_(* #,##0_);_(* \(#,##0\);_(* "-"??_);_(@_)</c:formatCode>
                <c:ptCount val="5"/>
                <c:pt idx="0">
                  <c:v>4389</c:v>
                </c:pt>
                <c:pt idx="1">
                  <c:v>6519</c:v>
                </c:pt>
                <c:pt idx="2">
                  <c:v>960</c:v>
                </c:pt>
                <c:pt idx="3">
                  <c:v>98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0C8F-416C-A36D-7FF199A426F5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0C8F-416C-A36D-7FF199A426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0C8F-416C-A36D-7FF199A426F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C8F-416C-A36D-7FF199A426F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C8F-416C-A36D-7FF199A426F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C8F-416C-A36D-7FF199A426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'May 23'!$C$29:$C$33</c:f>
              <c:numCache>
                <c:formatCode>0.00%</c:formatCode>
                <c:ptCount val="5"/>
                <c:pt idx="0">
                  <c:v>0.36529338327091138</c:v>
                </c:pt>
                <c:pt idx="1">
                  <c:v>0.54257178526841443</c:v>
                </c:pt>
                <c:pt idx="2">
                  <c:v>7.990012484394507E-2</c:v>
                </c:pt>
                <c:pt idx="3">
                  <c:v>8.1564710778193918E-3</c:v>
                </c:pt>
                <c:pt idx="4">
                  <c:v>4.0782355389096959E-3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0C8F-416C-A36D-7FF199A426F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75-426C-879D-5C0DFC57F93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75-426C-879D-5C0DFC57F93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475-426C-879D-5C0DFC57F937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75-426C-879D-5C0DFC57F93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75-426C-879D-5C0DFC57F937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475-426C-879D-5C0DFC57F937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475-426C-879D-5C0DFC57F937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475-426C-879D-5C0DFC57F937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475-426C-879D-5C0DFC57F9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'Sept 23'!$B$4:$B$11</c:f>
              <c:numCache>
                <c:formatCode>General</c:formatCode>
                <c:ptCount val="8"/>
                <c:pt idx="0">
                  <c:v>30</c:v>
                </c:pt>
                <c:pt idx="1">
                  <c:v>11</c:v>
                </c:pt>
                <c:pt idx="2">
                  <c:v>25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475-426C-879D-5C0DFC57F93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AC-456E-9755-2AF3DC061E9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AC-456E-9755-2AF3DC061E9D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CAC-456E-9755-2AF3DC061E9D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AC-456E-9755-2AF3DC061E9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AC-456E-9755-2AF3DC061E9D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CAC-456E-9755-2AF3DC061E9D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CAC-456E-9755-2AF3DC061E9D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CAC-456E-9755-2AF3DC061E9D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CAC-456E-9755-2AF3DC061E9D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AC-456E-9755-2AF3DC061E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'Sept 23'!$C$17:$C$24</c:f>
              <c:numCache>
                <c:formatCode>_(* #,##0_);_(* \(#,##0\);_(* "-"??_);_(@_)</c:formatCode>
                <c:ptCount val="8"/>
                <c:pt idx="0">
                  <c:v>4084</c:v>
                </c:pt>
                <c:pt idx="1">
                  <c:v>6014</c:v>
                </c:pt>
                <c:pt idx="2">
                  <c:v>831</c:v>
                </c:pt>
                <c:pt idx="3">
                  <c:v>121</c:v>
                </c:pt>
                <c:pt idx="4">
                  <c:v>198</c:v>
                </c:pt>
                <c:pt idx="5">
                  <c:v>42</c:v>
                </c:pt>
                <c:pt idx="6">
                  <c:v>124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CAC-456E-9755-2AF3DC061E9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September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'Sept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23'!$B$54:$B$60</c:f>
              <c:numCache>
                <c:formatCode>_(* #,##0_);_(* \(#,##0\);_(* "-"??_);_(@_)</c:formatCode>
                <c:ptCount val="7"/>
                <c:pt idx="0">
                  <c:v>688</c:v>
                </c:pt>
                <c:pt idx="1">
                  <c:v>681</c:v>
                </c:pt>
                <c:pt idx="2">
                  <c:v>751</c:v>
                </c:pt>
                <c:pt idx="3">
                  <c:v>561</c:v>
                </c:pt>
                <c:pt idx="4">
                  <c:v>436</c:v>
                </c:pt>
                <c:pt idx="5">
                  <c:v>383</c:v>
                </c:pt>
                <c:pt idx="6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F-4095-8E2E-CCECD7B6A363}"/>
            </c:ext>
          </c:extLst>
        </c:ser>
        <c:ser>
          <c:idx val="1"/>
          <c:order val="1"/>
          <c:tx>
            <c:strRef>
              <c:f>'Sept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FF-4095-8E2E-CCECD7B6A363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FF-4095-8E2E-CCECD7B6A363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FF-4095-8E2E-CCECD7B6A363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FF-4095-8E2E-CCECD7B6A363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FF-4095-8E2E-CCECD7B6A363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FF-4095-8E2E-CCECD7B6A363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FF-4095-8E2E-CCECD7B6A36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23'!$C$54:$C$60</c:f>
              <c:numCache>
                <c:formatCode>_(* #,##0_);_(* \(#,##0\);_(* "-"??_);_(@_)</c:formatCode>
                <c:ptCount val="7"/>
                <c:pt idx="0">
                  <c:v>1010</c:v>
                </c:pt>
                <c:pt idx="1">
                  <c:v>1035</c:v>
                </c:pt>
                <c:pt idx="2">
                  <c:v>1052</c:v>
                </c:pt>
                <c:pt idx="3">
                  <c:v>884</c:v>
                </c:pt>
                <c:pt idx="4">
                  <c:v>618</c:v>
                </c:pt>
                <c:pt idx="5">
                  <c:v>515</c:v>
                </c:pt>
                <c:pt idx="6">
                  <c:v>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FF-4095-8E2E-CCECD7B6A363}"/>
            </c:ext>
          </c:extLst>
        </c:ser>
        <c:ser>
          <c:idx val="2"/>
          <c:order val="2"/>
          <c:tx>
            <c:strRef>
              <c:f>'Sept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23'!$D$54:$D$60</c:f>
              <c:numCache>
                <c:formatCode>_(* #,##0_);_(* \(#,##0\);_(* "-"??_);_(@_)</c:formatCode>
                <c:ptCount val="7"/>
                <c:pt idx="0">
                  <c:v>113</c:v>
                </c:pt>
                <c:pt idx="1">
                  <c:v>129</c:v>
                </c:pt>
                <c:pt idx="2">
                  <c:v>134</c:v>
                </c:pt>
                <c:pt idx="3">
                  <c:v>130</c:v>
                </c:pt>
                <c:pt idx="4">
                  <c:v>100</c:v>
                </c:pt>
                <c:pt idx="5">
                  <c:v>88</c:v>
                </c:pt>
                <c:pt idx="6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FF-4095-8E2E-CCECD7B6A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September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'Sept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22'!$B$56:$B$62</c:f>
              <c:numCache>
                <c:formatCode>_(* #,##0_);_(* \(#,##0\);_(* "-"??_);_(@_)</c:formatCode>
                <c:ptCount val="7"/>
                <c:pt idx="0">
                  <c:v>750</c:v>
                </c:pt>
                <c:pt idx="1">
                  <c:v>750</c:v>
                </c:pt>
                <c:pt idx="2">
                  <c:v>783</c:v>
                </c:pt>
                <c:pt idx="3">
                  <c:v>625</c:v>
                </c:pt>
                <c:pt idx="4">
                  <c:v>456</c:v>
                </c:pt>
                <c:pt idx="5">
                  <c:v>411</c:v>
                </c:pt>
                <c:pt idx="6">
                  <c:v>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7-4578-A844-894B1051A663}"/>
            </c:ext>
          </c:extLst>
        </c:ser>
        <c:ser>
          <c:idx val="1"/>
          <c:order val="1"/>
          <c:tx>
            <c:strRef>
              <c:f>'Sept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7-4578-A844-894B1051A663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57-4578-A844-894B1051A663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57-4578-A844-894B1051A663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57-4578-A844-894B1051A663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57-4578-A844-894B1051A663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57-4578-A844-894B1051A663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57-4578-A844-894B1051A66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22'!$C$56:$C$62</c:f>
              <c:numCache>
                <c:formatCode>_(* #,##0_);_(* \(#,##0\);_(* "-"??_);_(@_)</c:formatCode>
                <c:ptCount val="7"/>
                <c:pt idx="0">
                  <c:v>1028</c:v>
                </c:pt>
                <c:pt idx="1">
                  <c:v>1036</c:v>
                </c:pt>
                <c:pt idx="2">
                  <c:v>1062</c:v>
                </c:pt>
                <c:pt idx="3">
                  <c:v>961</c:v>
                </c:pt>
                <c:pt idx="4">
                  <c:v>614</c:v>
                </c:pt>
                <c:pt idx="5">
                  <c:v>518</c:v>
                </c:pt>
                <c:pt idx="6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57-4578-A844-894B1051A663}"/>
            </c:ext>
          </c:extLst>
        </c:ser>
        <c:ser>
          <c:idx val="2"/>
          <c:order val="2"/>
          <c:tx>
            <c:strRef>
              <c:f>'Sept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22'!$D$56:$D$62</c:f>
              <c:numCache>
                <c:formatCode>_(* #,##0_);_(* \(#,##0\);_(* "-"??_);_(@_)</c:formatCode>
                <c:ptCount val="7"/>
                <c:pt idx="0">
                  <c:v>165</c:v>
                </c:pt>
                <c:pt idx="1">
                  <c:v>176</c:v>
                </c:pt>
                <c:pt idx="2">
                  <c:v>169</c:v>
                </c:pt>
                <c:pt idx="3">
                  <c:v>193</c:v>
                </c:pt>
                <c:pt idx="4">
                  <c:v>134</c:v>
                </c:pt>
                <c:pt idx="5">
                  <c:v>120</c:v>
                </c:pt>
                <c:pt idx="6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57-4578-A844-894B1051A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90-408B-9B91-456DD332DC5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90-408B-9B91-456DD332DC5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90-408B-9B91-456DD332DC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90-408B-9B91-456DD332DC5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D90-408B-9B91-456DD332DC55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90-408B-9B91-456DD332DC55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90-408B-9B91-456DD332DC55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90-408B-9B91-456DD332DC55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90-408B-9B91-456DD332DC55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90-408B-9B91-456DD332DC5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'Sept 23'!$B$29:$B$33</c:f>
              <c:numCache>
                <c:formatCode>_(* #,##0_);_(* \(#,##0\);_(* "-"??_);_(@_)</c:formatCode>
                <c:ptCount val="5"/>
                <c:pt idx="0">
                  <c:v>4205</c:v>
                </c:pt>
                <c:pt idx="1">
                  <c:v>6212</c:v>
                </c:pt>
                <c:pt idx="2">
                  <c:v>873</c:v>
                </c:pt>
                <c:pt idx="3">
                  <c:v>124</c:v>
                </c:pt>
                <c:pt idx="4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ED90-408B-9B91-456DD332DC55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ED90-408B-9B91-456DD332DC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ED90-408B-9B91-456DD332DC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D90-408B-9B91-456DD332DC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D90-408B-9B91-456DD332DC5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D90-408B-9B91-456DD332DC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'Sept 23'!$C$29:$C$33</c:f>
              <c:numCache>
                <c:formatCode>0.00%</c:formatCode>
                <c:ptCount val="5"/>
                <c:pt idx="0">
                  <c:v>0.36676842564326212</c:v>
                </c:pt>
                <c:pt idx="1">
                  <c:v>0.5418229393807239</c:v>
                </c:pt>
                <c:pt idx="2">
                  <c:v>7.6144788486698645E-2</c:v>
                </c:pt>
                <c:pt idx="3">
                  <c:v>1.0815525512429132E-2</c:v>
                </c:pt>
                <c:pt idx="4">
                  <c:v>4.4483209768861756E-3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ED90-408B-9B91-456DD332DC5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AD-4E67-AC63-62E8CE9F40A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AD-4E67-AC63-62E8CE9F40A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7AD-4E67-AC63-62E8CE9F40A3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AD-4E67-AC63-62E8CE9F40A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AD-4E67-AC63-62E8CE9F40A3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7AD-4E67-AC63-62E8CE9F40A3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7AD-4E67-AC63-62E8CE9F40A3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7AD-4E67-AC63-62E8CE9F40A3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7AD-4E67-AC63-62E8CE9F40A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'June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'June 23'!$B$4:$B$11</c:f>
              <c:numCache>
                <c:formatCode>General</c:formatCode>
                <c:ptCount val="8"/>
                <c:pt idx="0">
                  <c:v>27</c:v>
                </c:pt>
                <c:pt idx="1">
                  <c:v>9</c:v>
                </c:pt>
                <c:pt idx="2">
                  <c:v>16</c:v>
                </c:pt>
                <c:pt idx="3">
                  <c:v>9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7AD-4E67-AC63-62E8CE9F40A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89-4E70-ABC3-268103E44EB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689-4E70-ABC3-268103E44EB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689-4E70-ABC3-268103E44EB3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89-4E70-ABC3-268103E44EB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89-4E70-ABC3-268103E44EB3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689-4E70-ABC3-268103E44EB3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689-4E70-ABC3-268103E44EB3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689-4E70-ABC3-268103E44EB3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689-4E70-ABC3-268103E44EB3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89-4E70-ABC3-268103E44E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'June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'June 23'!$C$17:$C$24</c:f>
              <c:numCache>
                <c:formatCode>_(* #,##0_);_(* \(#,##0\);_(* "-"??_);_(@_)</c:formatCode>
                <c:ptCount val="8"/>
                <c:pt idx="0">
                  <c:v>4226</c:v>
                </c:pt>
                <c:pt idx="1">
                  <c:v>6320</c:v>
                </c:pt>
                <c:pt idx="2">
                  <c:v>819</c:v>
                </c:pt>
                <c:pt idx="3">
                  <c:v>137</c:v>
                </c:pt>
                <c:pt idx="4">
                  <c:v>204</c:v>
                </c:pt>
                <c:pt idx="5">
                  <c:v>56</c:v>
                </c:pt>
                <c:pt idx="6">
                  <c:v>119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689-4E70-ABC3-268103E44EB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June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'June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23'!$B$54:$B$60</c:f>
              <c:numCache>
                <c:formatCode>_(* #,##0_);_(* \(#,##0\);_(* "-"??_);_(@_)</c:formatCode>
                <c:ptCount val="7"/>
                <c:pt idx="0">
                  <c:v>736</c:v>
                </c:pt>
                <c:pt idx="1">
                  <c:v>706</c:v>
                </c:pt>
                <c:pt idx="2">
                  <c:v>767</c:v>
                </c:pt>
                <c:pt idx="3">
                  <c:v>592</c:v>
                </c:pt>
                <c:pt idx="4">
                  <c:v>441</c:v>
                </c:pt>
                <c:pt idx="5">
                  <c:v>387</c:v>
                </c:pt>
                <c:pt idx="6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F-47FB-B13C-F272012FADCD}"/>
            </c:ext>
          </c:extLst>
        </c:ser>
        <c:ser>
          <c:idx val="1"/>
          <c:order val="1"/>
          <c:tx>
            <c:strRef>
              <c:f>'June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F-47FB-B13C-F272012FADCD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F-47FB-B13C-F272012FADCD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F-47FB-B13C-F272012FADCD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F-47FB-B13C-F272012FADCD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F-47FB-B13C-F272012FADCD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F-47FB-B13C-F272012FADCD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EF-47FB-B13C-F272012FADC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23'!$C$54:$C$60</c:f>
              <c:numCache>
                <c:formatCode>_(* #,##0_);_(* \(#,##0\);_(* "-"??_);_(@_)</c:formatCode>
                <c:ptCount val="7"/>
                <c:pt idx="0">
                  <c:v>1043</c:v>
                </c:pt>
                <c:pt idx="1">
                  <c:v>1084</c:v>
                </c:pt>
                <c:pt idx="2">
                  <c:v>1093</c:v>
                </c:pt>
                <c:pt idx="3">
                  <c:v>951</c:v>
                </c:pt>
                <c:pt idx="4">
                  <c:v>652</c:v>
                </c:pt>
                <c:pt idx="5">
                  <c:v>550</c:v>
                </c:pt>
                <c:pt idx="6">
                  <c:v>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EF-47FB-B13C-F272012FADCD}"/>
            </c:ext>
          </c:extLst>
        </c:ser>
        <c:ser>
          <c:idx val="2"/>
          <c:order val="2"/>
          <c:tx>
            <c:strRef>
              <c:f>'June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23'!$D$54:$D$60</c:f>
              <c:numCache>
                <c:formatCode>_(* #,##0_);_(* \(#,##0\);_(* "-"??_);_(@_)</c:formatCode>
                <c:ptCount val="7"/>
                <c:pt idx="0">
                  <c:v>105</c:v>
                </c:pt>
                <c:pt idx="1">
                  <c:v>125</c:v>
                </c:pt>
                <c:pt idx="2">
                  <c:v>130</c:v>
                </c:pt>
                <c:pt idx="3">
                  <c:v>131</c:v>
                </c:pt>
                <c:pt idx="4">
                  <c:v>92</c:v>
                </c:pt>
                <c:pt idx="5">
                  <c:v>86</c:v>
                </c:pt>
                <c:pt idx="6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7EF-47FB-B13C-F272012FA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June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'June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22'!$B$56:$B$62</c:f>
              <c:numCache>
                <c:formatCode>_(* #,##0_);_(* \(#,##0\);_(* "-"??_);_(@_)</c:formatCode>
                <c:ptCount val="7"/>
                <c:pt idx="0">
                  <c:v>804</c:v>
                </c:pt>
                <c:pt idx="1">
                  <c:v>790</c:v>
                </c:pt>
                <c:pt idx="2">
                  <c:v>826</c:v>
                </c:pt>
                <c:pt idx="3">
                  <c:v>665</c:v>
                </c:pt>
                <c:pt idx="4">
                  <c:v>482</c:v>
                </c:pt>
                <c:pt idx="5">
                  <c:v>425</c:v>
                </c:pt>
                <c:pt idx="6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F-4AE5-B8F6-50F477AD7ECF}"/>
            </c:ext>
          </c:extLst>
        </c:ser>
        <c:ser>
          <c:idx val="1"/>
          <c:order val="1"/>
          <c:tx>
            <c:strRef>
              <c:f>'June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DF-4AE5-B8F6-50F477AD7ECF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DF-4AE5-B8F6-50F477AD7ECF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DF-4AE5-B8F6-50F477AD7ECF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DF-4AE5-B8F6-50F477AD7ECF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DF-4AE5-B8F6-50F477AD7ECF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DF-4AE5-B8F6-50F477AD7ECF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DF-4AE5-B8F6-50F477AD7EC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22'!$C$56:$C$62</c:f>
              <c:numCache>
                <c:formatCode>_(* #,##0_);_(* \(#,##0\);_(* "-"??_);_(@_)</c:formatCode>
                <c:ptCount val="7"/>
                <c:pt idx="0">
                  <c:v>1099</c:v>
                </c:pt>
                <c:pt idx="1">
                  <c:v>1082</c:v>
                </c:pt>
                <c:pt idx="2">
                  <c:v>1126</c:v>
                </c:pt>
                <c:pt idx="3">
                  <c:v>1002</c:v>
                </c:pt>
                <c:pt idx="4">
                  <c:v>650</c:v>
                </c:pt>
                <c:pt idx="5">
                  <c:v>531</c:v>
                </c:pt>
                <c:pt idx="6">
                  <c:v>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DF-4AE5-B8F6-50F477AD7ECF}"/>
            </c:ext>
          </c:extLst>
        </c:ser>
        <c:ser>
          <c:idx val="2"/>
          <c:order val="2"/>
          <c:tx>
            <c:strRef>
              <c:f>'June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22'!$D$56:$D$62</c:f>
              <c:numCache>
                <c:formatCode>_(* #,##0_);_(* \(#,##0\);_(* "-"??_);_(@_)</c:formatCode>
                <c:ptCount val="7"/>
                <c:pt idx="0">
                  <c:v>225</c:v>
                </c:pt>
                <c:pt idx="1">
                  <c:v>224</c:v>
                </c:pt>
                <c:pt idx="2">
                  <c:v>223</c:v>
                </c:pt>
                <c:pt idx="3">
                  <c:v>257</c:v>
                </c:pt>
                <c:pt idx="4">
                  <c:v>174</c:v>
                </c:pt>
                <c:pt idx="5">
                  <c:v>161</c:v>
                </c:pt>
                <c:pt idx="6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DF-4AE5-B8F6-50F477AD7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6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1B0-4765-BCB3-AED20BB55F8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'June 20'!$A$2:$A$10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'June 20'!$B$2:$B$10</c:f>
              <c:numCache>
                <c:formatCode>General</c:formatCode>
                <c:ptCount val="9"/>
                <c:pt idx="0">
                  <c:v>13</c:v>
                </c:pt>
                <c:pt idx="1">
                  <c:v>5</c:v>
                </c:pt>
                <c:pt idx="2">
                  <c:v>19</c:v>
                </c:pt>
                <c:pt idx="3">
                  <c:v>3</c:v>
                </c:pt>
                <c:pt idx="4">
                  <c:v>2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B0-4765-BCB3-AED20BB55F8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18-4E7B-B476-BF93FAB0626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18-4E7B-B476-BF93FAB0626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C18-4E7B-B476-BF93FAB062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C18-4E7B-B476-BF93FAB062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C18-4E7B-B476-BF93FAB06265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18-4E7B-B476-BF93FAB06265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18-4E7B-B476-BF93FAB06265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18-4E7B-B476-BF93FAB06265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18-4E7B-B476-BF93FAB06265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18-4E7B-B476-BF93FAB0626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'June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'June 23'!$B$29:$B$33</c:f>
              <c:numCache>
                <c:formatCode>_(* #,##0_);_(* \(#,##0\);_(* "-"??_);_(@_)</c:formatCode>
                <c:ptCount val="5"/>
                <c:pt idx="0">
                  <c:v>4363</c:v>
                </c:pt>
                <c:pt idx="1">
                  <c:v>6524</c:v>
                </c:pt>
                <c:pt idx="2">
                  <c:v>875</c:v>
                </c:pt>
                <c:pt idx="3">
                  <c:v>119</c:v>
                </c:pt>
                <c:pt idx="4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6C18-4E7B-B476-BF93FAB06265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6C18-4E7B-B476-BF93FAB062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6C18-4E7B-B476-BF93FAB062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6C18-4E7B-B476-BF93FAB062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6C18-4E7B-B476-BF93FAB062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C18-4E7B-B476-BF93FAB062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'June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'June 23'!$C$29:$C$33</c:f>
              <c:numCache>
                <c:formatCode>0.00%</c:formatCode>
                <c:ptCount val="5"/>
                <c:pt idx="0">
                  <c:v>0.36565538048944018</c:v>
                </c:pt>
                <c:pt idx="1">
                  <c:v>0.54676500167616493</c:v>
                </c:pt>
                <c:pt idx="2">
                  <c:v>7.3332215890043587E-2</c:v>
                </c:pt>
                <c:pt idx="3">
                  <c:v>9.9731813610459269E-3</c:v>
                </c:pt>
                <c:pt idx="4">
                  <c:v>4.2742205833053975E-3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6C18-4E7B-B476-BF93FAB0626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65-4B69-8043-2E45B9C6126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865-4B69-8043-2E45B9C6126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865-4B69-8043-2E45B9C6126C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65-4B69-8043-2E45B9C6126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65-4B69-8043-2E45B9C6126C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865-4B69-8043-2E45B9C6126C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865-4B69-8043-2E45B9C6126C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865-4B69-8043-2E45B9C6126C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865-4B69-8043-2E45B9C612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'July 23'!$B$4:$B$11</c:f>
              <c:numCache>
                <c:formatCode>General</c:formatCode>
                <c:ptCount val="8"/>
                <c:pt idx="0">
                  <c:v>20</c:v>
                </c:pt>
                <c:pt idx="1">
                  <c:v>7</c:v>
                </c:pt>
                <c:pt idx="2">
                  <c:v>14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865-4B69-8043-2E45B9C6126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D5-4841-B0C2-FDD52C29C4B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4D5-4841-B0C2-FDD52C29C4B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4D5-4841-B0C2-FDD52C29C4B8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D5-4841-B0C2-FDD52C29C4B8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D5-4841-B0C2-FDD52C29C4B8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4D5-4841-B0C2-FDD52C29C4B8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4D5-4841-B0C2-FDD52C29C4B8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4D5-4841-B0C2-FDD52C29C4B8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4D5-4841-B0C2-FDD52C29C4B8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D5-4841-B0C2-FDD52C29C4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'July 23'!$C$17:$C$24</c:f>
              <c:numCache>
                <c:formatCode>_(* #,##0_);_(* \(#,##0\);_(* "-"??_);_(@_)</c:formatCode>
                <c:ptCount val="8"/>
                <c:pt idx="0">
                  <c:v>3994</c:v>
                </c:pt>
                <c:pt idx="1">
                  <c:v>5939</c:v>
                </c:pt>
                <c:pt idx="2">
                  <c:v>781</c:v>
                </c:pt>
                <c:pt idx="3">
                  <c:v>131</c:v>
                </c:pt>
                <c:pt idx="4">
                  <c:v>192</c:v>
                </c:pt>
                <c:pt idx="5">
                  <c:v>59</c:v>
                </c:pt>
                <c:pt idx="6">
                  <c:v>123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4D5-4841-B0C2-FDD52C29C4B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July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'July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23'!$B$54:$B$60</c:f>
              <c:numCache>
                <c:formatCode>_(* #,##0_);_(* \(#,##0\);_(* "-"??_);_(@_)</c:formatCode>
                <c:ptCount val="7"/>
                <c:pt idx="0">
                  <c:v>692</c:v>
                </c:pt>
                <c:pt idx="1">
                  <c:v>658</c:v>
                </c:pt>
                <c:pt idx="2">
                  <c:v>714</c:v>
                </c:pt>
                <c:pt idx="3">
                  <c:v>557</c:v>
                </c:pt>
                <c:pt idx="4">
                  <c:v>425</c:v>
                </c:pt>
                <c:pt idx="5">
                  <c:v>370</c:v>
                </c:pt>
                <c:pt idx="6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D-4B0E-8934-BF6CCAF994BF}"/>
            </c:ext>
          </c:extLst>
        </c:ser>
        <c:ser>
          <c:idx val="1"/>
          <c:order val="1"/>
          <c:tx>
            <c:strRef>
              <c:f>'July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0D-4B0E-8934-BF6CCAF994BF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0D-4B0E-8934-BF6CCAF994BF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0D-4B0E-8934-BF6CCAF994BF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0D-4B0E-8934-BF6CCAF994BF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0D-4B0E-8934-BF6CCAF994BF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0D-4B0E-8934-BF6CCAF994BF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0D-4B0E-8934-BF6CCAF994B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23'!$C$54:$C$60</c:f>
              <c:numCache>
                <c:formatCode>_(* #,##0_);_(* \(#,##0\);_(* "-"??_);_(@_)</c:formatCode>
                <c:ptCount val="7"/>
                <c:pt idx="0">
                  <c:v>980</c:v>
                </c:pt>
                <c:pt idx="1">
                  <c:v>1023</c:v>
                </c:pt>
                <c:pt idx="2">
                  <c:v>1038</c:v>
                </c:pt>
                <c:pt idx="3">
                  <c:v>878</c:v>
                </c:pt>
                <c:pt idx="4">
                  <c:v>611</c:v>
                </c:pt>
                <c:pt idx="5">
                  <c:v>514</c:v>
                </c:pt>
                <c:pt idx="6">
                  <c:v>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0D-4B0E-8934-BF6CCAF994BF}"/>
            </c:ext>
          </c:extLst>
        </c:ser>
        <c:ser>
          <c:idx val="2"/>
          <c:order val="2"/>
          <c:tx>
            <c:strRef>
              <c:f>'July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23'!$D$54:$D$60</c:f>
              <c:numCache>
                <c:formatCode>_(* #,##0_);_(* \(#,##0\);_(* "-"??_);_(@_)</c:formatCode>
                <c:ptCount val="7"/>
                <c:pt idx="0">
                  <c:v>105</c:v>
                </c:pt>
                <c:pt idx="1">
                  <c:v>126</c:v>
                </c:pt>
                <c:pt idx="2">
                  <c:v>121</c:v>
                </c:pt>
                <c:pt idx="3">
                  <c:v>123</c:v>
                </c:pt>
                <c:pt idx="4">
                  <c:v>86</c:v>
                </c:pt>
                <c:pt idx="5">
                  <c:v>79</c:v>
                </c:pt>
                <c:pt idx="6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90D-4B0E-8934-BF6CCAF99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July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'July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22'!$B$56:$B$62</c:f>
              <c:numCache>
                <c:formatCode>_(* #,##0_);_(* \(#,##0\);_(* "-"??_);_(@_)</c:formatCode>
                <c:ptCount val="7"/>
                <c:pt idx="0">
                  <c:v>716</c:v>
                </c:pt>
                <c:pt idx="1">
                  <c:v>706</c:v>
                </c:pt>
                <c:pt idx="2">
                  <c:v>734</c:v>
                </c:pt>
                <c:pt idx="3">
                  <c:v>582</c:v>
                </c:pt>
                <c:pt idx="4">
                  <c:v>419</c:v>
                </c:pt>
                <c:pt idx="5">
                  <c:v>371</c:v>
                </c:pt>
                <c:pt idx="6">
                  <c:v>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4-47EB-9069-A8F4866C1573}"/>
            </c:ext>
          </c:extLst>
        </c:ser>
        <c:ser>
          <c:idx val="1"/>
          <c:order val="1"/>
          <c:tx>
            <c:strRef>
              <c:f>'July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4-47EB-9069-A8F4866C1573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74-47EB-9069-A8F4866C1573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74-47EB-9069-A8F4866C1573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74-47EB-9069-A8F4866C1573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74-47EB-9069-A8F4866C1573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74-47EB-9069-A8F4866C1573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74-47EB-9069-A8F4866C157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22'!$C$56:$C$62</c:f>
              <c:numCache>
                <c:formatCode>_(* #,##0_);_(* \(#,##0\);_(* "-"??_);_(@_)</c:formatCode>
                <c:ptCount val="7"/>
                <c:pt idx="0">
                  <c:v>949</c:v>
                </c:pt>
                <c:pt idx="1">
                  <c:v>940</c:v>
                </c:pt>
                <c:pt idx="2">
                  <c:v>949</c:v>
                </c:pt>
                <c:pt idx="3">
                  <c:v>867</c:v>
                </c:pt>
                <c:pt idx="4">
                  <c:v>549</c:v>
                </c:pt>
                <c:pt idx="5">
                  <c:v>455</c:v>
                </c:pt>
                <c:pt idx="6">
                  <c:v>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74-47EB-9069-A8F4866C1573}"/>
            </c:ext>
          </c:extLst>
        </c:ser>
        <c:ser>
          <c:idx val="2"/>
          <c:order val="2"/>
          <c:tx>
            <c:strRef>
              <c:f>'July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22'!$D$56:$D$62</c:f>
              <c:numCache>
                <c:formatCode>_(* #,##0_);_(* \(#,##0\);_(* "-"??_);_(@_)</c:formatCode>
                <c:ptCount val="7"/>
                <c:pt idx="0">
                  <c:v>185</c:v>
                </c:pt>
                <c:pt idx="1">
                  <c:v>185</c:v>
                </c:pt>
                <c:pt idx="2">
                  <c:v>189</c:v>
                </c:pt>
                <c:pt idx="3">
                  <c:v>212</c:v>
                </c:pt>
                <c:pt idx="4">
                  <c:v>148</c:v>
                </c:pt>
                <c:pt idx="5">
                  <c:v>133</c:v>
                </c:pt>
                <c:pt idx="6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74-47EB-9069-A8F4866C1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E9-4F7A-B40A-6D7380782C3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2E9-4F7A-B40A-6D7380782C3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2E9-4F7A-B40A-6D7380782C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2E9-4F7A-B40A-6D7380782C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2E9-4F7A-B40A-6D7380782C30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E9-4F7A-B40A-6D7380782C30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E9-4F7A-B40A-6D7380782C30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E9-4F7A-B40A-6D7380782C30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E9-4F7A-B40A-6D7380782C30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E9-4F7A-B40A-6D7380782C3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'July 23'!$B$29:$B$33</c:f>
              <c:numCache>
                <c:formatCode>_(* #,##0_);_(* \(#,##0\);_(* "-"??_);_(@_)</c:formatCode>
                <c:ptCount val="5"/>
                <c:pt idx="0">
                  <c:v>4125</c:v>
                </c:pt>
                <c:pt idx="1">
                  <c:v>6131</c:v>
                </c:pt>
                <c:pt idx="2">
                  <c:v>840</c:v>
                </c:pt>
                <c:pt idx="3">
                  <c:v>123</c:v>
                </c:pt>
                <c:pt idx="4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E2E9-4F7A-B40A-6D7380782C30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E2E9-4F7A-B40A-6D7380782C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E2E9-4F7A-B40A-6D7380782C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2E9-4F7A-B40A-6D7380782C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2E9-4F7A-B40A-6D7380782C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2E9-4F7A-B40A-6D7380782C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'July 23'!$C$29:$C$33</c:f>
              <c:numCache>
                <c:formatCode>0.00%</c:formatCode>
                <c:ptCount val="5"/>
                <c:pt idx="0">
                  <c:v>0.36601597160603372</c:v>
                </c:pt>
                <c:pt idx="1">
                  <c:v>0.54401064773735586</c:v>
                </c:pt>
                <c:pt idx="2">
                  <c:v>7.4534161490683232E-2</c:v>
                </c:pt>
                <c:pt idx="3">
                  <c:v>1.0913930789707187E-2</c:v>
                </c:pt>
                <c:pt idx="4">
                  <c:v>4.5252883762200531E-3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E2E9-4F7A-B40A-6D7380782C3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29-40EE-908C-99660B70503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A29-40EE-908C-99660B70503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A29-40EE-908C-99660B70503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29-40EE-908C-99660B70503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29-40EE-908C-99660B705034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A29-40EE-908C-99660B705034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A29-40EE-908C-99660B705034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A29-40EE-908C-99660B705034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A29-40EE-908C-99660B7050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'Aug 23'!$B$4:$B$11</c:f>
              <c:numCache>
                <c:formatCode>General</c:formatCode>
                <c:ptCount val="8"/>
                <c:pt idx="0">
                  <c:v>33</c:v>
                </c:pt>
                <c:pt idx="1">
                  <c:v>10</c:v>
                </c:pt>
                <c:pt idx="2">
                  <c:v>47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A29-40EE-908C-99660B70503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A6-4DBF-9001-DE8A896421B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8A6-4DBF-9001-DE8A896421B2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8A6-4DBF-9001-DE8A896421B2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A6-4DBF-9001-DE8A896421B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A6-4DBF-9001-DE8A896421B2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8A6-4DBF-9001-DE8A896421B2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8A6-4DBF-9001-DE8A896421B2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8A6-4DBF-9001-DE8A896421B2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8A6-4DBF-9001-DE8A896421B2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A6-4DBF-9001-DE8A896421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'Aug 23'!$C$17:$C$24</c:f>
              <c:numCache>
                <c:formatCode>_(* #,##0_);_(* \(#,##0\);_(* "-"??_);_(@_)</c:formatCode>
                <c:ptCount val="8"/>
                <c:pt idx="0">
                  <c:v>4059</c:v>
                </c:pt>
                <c:pt idx="1">
                  <c:v>6017</c:v>
                </c:pt>
                <c:pt idx="2">
                  <c:v>817</c:v>
                </c:pt>
                <c:pt idx="3">
                  <c:v>126</c:v>
                </c:pt>
                <c:pt idx="4">
                  <c:v>197</c:v>
                </c:pt>
                <c:pt idx="5">
                  <c:v>59</c:v>
                </c:pt>
                <c:pt idx="6">
                  <c:v>124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8A6-4DBF-9001-DE8A896421B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August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'Aug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23'!$B$54:$B$60</c:f>
              <c:numCache>
                <c:formatCode>_(* #,##0_);_(* \(#,##0\);_(* "-"??_);_(@_)</c:formatCode>
                <c:ptCount val="7"/>
                <c:pt idx="0">
                  <c:v>695</c:v>
                </c:pt>
                <c:pt idx="1">
                  <c:v>675</c:v>
                </c:pt>
                <c:pt idx="2">
                  <c:v>729</c:v>
                </c:pt>
                <c:pt idx="3">
                  <c:v>566</c:v>
                </c:pt>
                <c:pt idx="4">
                  <c:v>436</c:v>
                </c:pt>
                <c:pt idx="5">
                  <c:v>376</c:v>
                </c:pt>
                <c:pt idx="6">
                  <c:v>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0-41D9-9129-A0DE6FA9DB4E}"/>
            </c:ext>
          </c:extLst>
        </c:ser>
        <c:ser>
          <c:idx val="1"/>
          <c:order val="1"/>
          <c:tx>
            <c:strRef>
              <c:f>'Aug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0-41D9-9129-A0DE6FA9DB4E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0-41D9-9129-A0DE6FA9DB4E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10-41D9-9129-A0DE6FA9DB4E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10-41D9-9129-A0DE6FA9DB4E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10-41D9-9129-A0DE6FA9DB4E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10-41D9-9129-A0DE6FA9DB4E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10-41D9-9129-A0DE6FA9DB4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23'!$C$54:$C$60</c:f>
              <c:numCache>
                <c:formatCode>_(* #,##0_);_(* \(#,##0\);_(* "-"??_);_(@_)</c:formatCode>
                <c:ptCount val="7"/>
                <c:pt idx="0">
                  <c:v>994</c:v>
                </c:pt>
                <c:pt idx="1">
                  <c:v>1033</c:v>
                </c:pt>
                <c:pt idx="2">
                  <c:v>1057</c:v>
                </c:pt>
                <c:pt idx="3">
                  <c:v>894</c:v>
                </c:pt>
                <c:pt idx="4">
                  <c:v>619</c:v>
                </c:pt>
                <c:pt idx="5">
                  <c:v>515</c:v>
                </c:pt>
                <c:pt idx="6">
                  <c:v>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10-41D9-9129-A0DE6FA9DB4E}"/>
            </c:ext>
          </c:extLst>
        </c:ser>
        <c:ser>
          <c:idx val="2"/>
          <c:order val="2"/>
          <c:tx>
            <c:strRef>
              <c:f>'Aug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23'!$D$54:$D$60</c:f>
              <c:numCache>
                <c:formatCode>_(* #,##0_);_(* \(#,##0\);_(* "-"??_);_(@_)</c:formatCode>
                <c:ptCount val="7"/>
                <c:pt idx="0">
                  <c:v>102</c:v>
                </c:pt>
                <c:pt idx="1">
                  <c:v>126</c:v>
                </c:pt>
                <c:pt idx="2">
                  <c:v>135</c:v>
                </c:pt>
                <c:pt idx="3">
                  <c:v>133</c:v>
                </c:pt>
                <c:pt idx="4">
                  <c:v>104</c:v>
                </c:pt>
                <c:pt idx="5">
                  <c:v>82</c:v>
                </c:pt>
                <c:pt idx="6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D10-41D9-9129-A0DE6FA9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August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'Aug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22'!$B$56:$B$62</c:f>
              <c:numCache>
                <c:formatCode>_(* #,##0_);_(* \(#,##0\);_(* "-"??_);_(@_)</c:formatCode>
                <c:ptCount val="7"/>
                <c:pt idx="0">
                  <c:v>751</c:v>
                </c:pt>
                <c:pt idx="1">
                  <c:v>750</c:v>
                </c:pt>
                <c:pt idx="2">
                  <c:v>773</c:v>
                </c:pt>
                <c:pt idx="3">
                  <c:v>626</c:v>
                </c:pt>
                <c:pt idx="4">
                  <c:v>442</c:v>
                </c:pt>
                <c:pt idx="5">
                  <c:v>394</c:v>
                </c:pt>
                <c:pt idx="6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B-4A21-BC72-E1CAD33A07DD}"/>
            </c:ext>
          </c:extLst>
        </c:ser>
        <c:ser>
          <c:idx val="1"/>
          <c:order val="1"/>
          <c:tx>
            <c:strRef>
              <c:f>'Aug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AB-4A21-BC72-E1CAD33A07DD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AB-4A21-BC72-E1CAD33A07DD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AB-4A21-BC72-E1CAD33A07DD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AB-4A21-BC72-E1CAD33A07DD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AB-4A21-BC72-E1CAD33A07DD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AB-4A21-BC72-E1CAD33A07DD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AB-4A21-BC72-E1CAD33A07D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22'!$C$56:$C$62</c:f>
              <c:numCache>
                <c:formatCode>_(* #,##0_);_(* \(#,##0\);_(* "-"??_);_(@_)</c:formatCode>
                <c:ptCount val="7"/>
                <c:pt idx="0">
                  <c:v>1011</c:v>
                </c:pt>
                <c:pt idx="1">
                  <c:v>1007</c:v>
                </c:pt>
                <c:pt idx="2">
                  <c:v>1033</c:v>
                </c:pt>
                <c:pt idx="3">
                  <c:v>930</c:v>
                </c:pt>
                <c:pt idx="4">
                  <c:v>592</c:v>
                </c:pt>
                <c:pt idx="5">
                  <c:v>502</c:v>
                </c:pt>
                <c:pt idx="6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AB-4A21-BC72-E1CAD33A07DD}"/>
            </c:ext>
          </c:extLst>
        </c:ser>
        <c:ser>
          <c:idx val="2"/>
          <c:order val="2"/>
          <c:tx>
            <c:strRef>
              <c:f>'Aug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22'!$D$56:$D$62</c:f>
              <c:numCache>
                <c:formatCode>_(* #,##0_);_(* \(#,##0\);_(* "-"??_);_(@_)</c:formatCode>
                <c:ptCount val="7"/>
                <c:pt idx="0">
                  <c:v>175</c:v>
                </c:pt>
                <c:pt idx="1">
                  <c:v>186</c:v>
                </c:pt>
                <c:pt idx="2">
                  <c:v>167</c:v>
                </c:pt>
                <c:pt idx="3">
                  <c:v>196</c:v>
                </c:pt>
                <c:pt idx="4">
                  <c:v>136</c:v>
                </c:pt>
                <c:pt idx="5">
                  <c:v>127</c:v>
                </c:pt>
                <c:pt idx="6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AB-4A21-BC72-E1CAD33A0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'June 20'!$A$16:$A$25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'June 20'!$C$16:$C$24</c:f>
              <c:numCache>
                <c:formatCode>_(* #,##0_);_(* \(#,##0\);_(* "-"??_);_(@_)</c:formatCode>
                <c:ptCount val="9"/>
                <c:pt idx="0">
                  <c:v>5174</c:v>
                </c:pt>
                <c:pt idx="1">
                  <c:v>6453</c:v>
                </c:pt>
                <c:pt idx="2">
                  <c:v>1014</c:v>
                </c:pt>
                <c:pt idx="3">
                  <c:v>185</c:v>
                </c:pt>
                <c:pt idx="4">
                  <c:v>159</c:v>
                </c:pt>
                <c:pt idx="5">
                  <c:v>38</c:v>
                </c:pt>
                <c:pt idx="6">
                  <c:v>77</c:v>
                </c:pt>
                <c:pt idx="7">
                  <c:v>67</c:v>
                </c:pt>
                <c:pt idx="8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1-47F7-9D78-6D51417A098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2AE-430D-94CC-2B817ED6C2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2AE-430D-94CC-2B817ED6C242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2AE-430D-94CC-2B817ED6C2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2AE-430D-94CC-2B817ED6C24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2AE-430D-94CC-2B817ED6C242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AE-430D-94CC-2B817ED6C242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AE-430D-94CC-2B817ED6C242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AE-430D-94CC-2B817ED6C242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AE-430D-94CC-2B817ED6C242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AE-430D-94CC-2B817ED6C24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'Aug 23'!$B$29:$B$33</c:f>
              <c:numCache>
                <c:formatCode>_(* #,##0_);_(* \(#,##0\);_(* "-"??_);_(@_)</c:formatCode>
                <c:ptCount val="5"/>
                <c:pt idx="0">
                  <c:v>4185</c:v>
                </c:pt>
                <c:pt idx="1">
                  <c:v>6214</c:v>
                </c:pt>
                <c:pt idx="2">
                  <c:v>876</c:v>
                </c:pt>
                <c:pt idx="3">
                  <c:v>124</c:v>
                </c:pt>
                <c:pt idx="4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B2AE-430D-94CC-2B817ED6C24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B2AE-430D-94CC-2B817ED6C2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B2AE-430D-94CC-2B817ED6C2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2AE-430D-94CC-2B817ED6C2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B2AE-430D-94CC-2B817ED6C24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B2AE-430D-94CC-2B817ED6C2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'Aug 23'!$C$29:$C$33</c:f>
              <c:numCache>
                <c:formatCode>0.00%</c:formatCode>
                <c:ptCount val="5"/>
                <c:pt idx="0">
                  <c:v>0.36550218340611351</c:v>
                </c:pt>
                <c:pt idx="1">
                  <c:v>0.54270742358078605</c:v>
                </c:pt>
                <c:pt idx="2">
                  <c:v>7.6506550218340616E-2</c:v>
                </c:pt>
                <c:pt idx="3">
                  <c:v>1.0829694323144104E-2</c:v>
                </c:pt>
                <c:pt idx="4">
                  <c:v>4.4541484716157202E-3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B2AE-430D-94CC-2B817ED6C24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96-4FD7-9CB9-DE91F11E762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96-4FD7-9CB9-DE91F11E762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F96-4FD7-9CB9-DE91F11E7623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96-4FD7-9CB9-DE91F11E762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96-4FD7-9CB9-DE91F11E7623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F96-4FD7-9CB9-DE91F11E7623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F96-4FD7-9CB9-DE91F11E7623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F96-4FD7-9CB9-DE91F11E7623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F96-4FD7-9CB9-DE91F11E76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'Oct 23'!$B$4:$B$11</c:f>
              <c:numCache>
                <c:formatCode>General</c:formatCode>
                <c:ptCount val="8"/>
                <c:pt idx="0">
                  <c:v>24</c:v>
                </c:pt>
                <c:pt idx="1">
                  <c:v>3</c:v>
                </c:pt>
                <c:pt idx="2">
                  <c:v>23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F96-4FD7-9CB9-DE91F11E762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38-4EF5-95E2-3785E3E3873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38-4EF5-95E2-3785E3E3873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338-4EF5-95E2-3785E3E3873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38-4EF5-95E2-3785E3E3873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38-4EF5-95E2-3785E3E3873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338-4EF5-95E2-3785E3E3873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338-4EF5-95E2-3785E3E3873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338-4EF5-95E2-3785E3E38735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338-4EF5-95E2-3785E3E38735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38-4EF5-95E2-3785E3E387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'Oct 23'!$C$17:$C$24</c:f>
              <c:numCache>
                <c:formatCode>_(* #,##0_);_(* \(#,##0\);_(* "-"??_);_(@_)</c:formatCode>
                <c:ptCount val="8"/>
                <c:pt idx="0">
                  <c:v>4096</c:v>
                </c:pt>
                <c:pt idx="1">
                  <c:v>5990</c:v>
                </c:pt>
                <c:pt idx="2">
                  <c:v>866</c:v>
                </c:pt>
                <c:pt idx="3">
                  <c:v>124</c:v>
                </c:pt>
                <c:pt idx="4">
                  <c:v>193</c:v>
                </c:pt>
                <c:pt idx="5">
                  <c:v>45</c:v>
                </c:pt>
                <c:pt idx="6">
                  <c:v>124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338-4EF5-95E2-3785E3E3873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October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'Oct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23'!$B$54:$B$60</c:f>
              <c:numCache>
                <c:formatCode>_(* #,##0_);_(* \(#,##0\);_(* "-"??_);_(@_)</c:formatCode>
                <c:ptCount val="7"/>
                <c:pt idx="0">
                  <c:v>699</c:v>
                </c:pt>
                <c:pt idx="1">
                  <c:v>680</c:v>
                </c:pt>
                <c:pt idx="2">
                  <c:v>742</c:v>
                </c:pt>
                <c:pt idx="3">
                  <c:v>569</c:v>
                </c:pt>
                <c:pt idx="4">
                  <c:v>436</c:v>
                </c:pt>
                <c:pt idx="5">
                  <c:v>388</c:v>
                </c:pt>
                <c:pt idx="6">
                  <c:v>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9D-4F3F-A2D6-8DEA5D5440F1}"/>
            </c:ext>
          </c:extLst>
        </c:ser>
        <c:ser>
          <c:idx val="1"/>
          <c:order val="1"/>
          <c:tx>
            <c:strRef>
              <c:f>'Oct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9D-4F3F-A2D6-8DEA5D5440F1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9D-4F3F-A2D6-8DEA5D5440F1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9D-4F3F-A2D6-8DEA5D5440F1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9D-4F3F-A2D6-8DEA5D5440F1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D-4F3F-A2D6-8DEA5D5440F1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9D-4F3F-A2D6-8DEA5D5440F1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D-4F3F-A2D6-8DEA5D5440F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23'!$C$54:$C$60</c:f>
              <c:numCache>
                <c:formatCode>_(* #,##0_);_(* \(#,##0\);_(* "-"??_);_(@_)</c:formatCode>
                <c:ptCount val="7"/>
                <c:pt idx="0">
                  <c:v>1013</c:v>
                </c:pt>
                <c:pt idx="1">
                  <c:v>1035</c:v>
                </c:pt>
                <c:pt idx="2">
                  <c:v>1046</c:v>
                </c:pt>
                <c:pt idx="3">
                  <c:v>880</c:v>
                </c:pt>
                <c:pt idx="4">
                  <c:v>607</c:v>
                </c:pt>
                <c:pt idx="5">
                  <c:v>517</c:v>
                </c:pt>
                <c:pt idx="6">
                  <c:v>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9D-4F3F-A2D6-8DEA5D5440F1}"/>
            </c:ext>
          </c:extLst>
        </c:ser>
        <c:ser>
          <c:idx val="2"/>
          <c:order val="2"/>
          <c:tx>
            <c:strRef>
              <c:f>'Oct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23'!$D$54:$D$60</c:f>
              <c:numCache>
                <c:formatCode>_(* #,##0_);_(* \(#,##0\);_(* "-"??_);_(@_)</c:formatCode>
                <c:ptCount val="7"/>
                <c:pt idx="0">
                  <c:v>117</c:v>
                </c:pt>
                <c:pt idx="1">
                  <c:v>130</c:v>
                </c:pt>
                <c:pt idx="2">
                  <c:v>134</c:v>
                </c:pt>
                <c:pt idx="3">
                  <c:v>133</c:v>
                </c:pt>
                <c:pt idx="4">
                  <c:v>103</c:v>
                </c:pt>
                <c:pt idx="5">
                  <c:v>84</c:v>
                </c:pt>
                <c:pt idx="6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B9D-4F3F-A2D6-8DEA5D544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October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'Oct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22'!$B$56:$B$62</c:f>
              <c:numCache>
                <c:formatCode>_(* #,##0_);_(* \(#,##0\);_(* "-"??_);_(@_)</c:formatCode>
                <c:ptCount val="7"/>
                <c:pt idx="0">
                  <c:v>751</c:v>
                </c:pt>
                <c:pt idx="1">
                  <c:v>735</c:v>
                </c:pt>
                <c:pt idx="2">
                  <c:v>788</c:v>
                </c:pt>
                <c:pt idx="3">
                  <c:v>623</c:v>
                </c:pt>
                <c:pt idx="4">
                  <c:v>453</c:v>
                </c:pt>
                <c:pt idx="5">
                  <c:v>411</c:v>
                </c:pt>
                <c:pt idx="6">
                  <c:v>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CC-426B-A754-8FA62964DCB5}"/>
            </c:ext>
          </c:extLst>
        </c:ser>
        <c:ser>
          <c:idx val="1"/>
          <c:order val="1"/>
          <c:tx>
            <c:strRef>
              <c:f>'Oct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CC-426B-A754-8FA62964DCB5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CC-426B-A754-8FA62964DCB5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CC-426B-A754-8FA62964DCB5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CC-426B-A754-8FA62964DCB5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CC-426B-A754-8FA62964DCB5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CC-426B-A754-8FA62964DCB5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CC-426B-A754-8FA62964DCB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22'!$C$56:$C$62</c:f>
              <c:numCache>
                <c:formatCode>_(* #,##0_);_(* \(#,##0\);_(* "-"??_);_(@_)</c:formatCode>
                <c:ptCount val="7"/>
                <c:pt idx="0">
                  <c:v>1024</c:v>
                </c:pt>
                <c:pt idx="1">
                  <c:v>1037</c:v>
                </c:pt>
                <c:pt idx="2">
                  <c:v>1067</c:v>
                </c:pt>
                <c:pt idx="3">
                  <c:v>957</c:v>
                </c:pt>
                <c:pt idx="4">
                  <c:v>619</c:v>
                </c:pt>
                <c:pt idx="5">
                  <c:v>512</c:v>
                </c:pt>
                <c:pt idx="6">
                  <c:v>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CC-426B-A754-8FA62964DCB5}"/>
            </c:ext>
          </c:extLst>
        </c:ser>
        <c:ser>
          <c:idx val="2"/>
          <c:order val="2"/>
          <c:tx>
            <c:strRef>
              <c:f>'Oct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22'!$D$56:$D$62</c:f>
              <c:numCache>
                <c:formatCode>_(* #,##0_);_(* \(#,##0\);_(* "-"??_);_(@_)</c:formatCode>
                <c:ptCount val="7"/>
                <c:pt idx="0">
                  <c:v>156</c:v>
                </c:pt>
                <c:pt idx="1">
                  <c:v>172</c:v>
                </c:pt>
                <c:pt idx="2">
                  <c:v>166</c:v>
                </c:pt>
                <c:pt idx="3">
                  <c:v>183</c:v>
                </c:pt>
                <c:pt idx="4">
                  <c:v>120</c:v>
                </c:pt>
                <c:pt idx="5">
                  <c:v>118</c:v>
                </c:pt>
                <c:pt idx="6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BCC-426B-A754-8FA62964D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A5-4D50-8989-B069762F8CB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A5-4D50-8989-B069762F8CB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A5-4D50-8989-B069762F8CB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A5-4D50-8989-B069762F8CB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7A5-4D50-8989-B069762F8CB4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A5-4D50-8989-B069762F8CB4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A5-4D50-8989-B069762F8CB4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A5-4D50-8989-B069762F8CB4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A5-4D50-8989-B069762F8CB4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A5-4D50-8989-B069762F8CB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'Oct 23'!$B$29:$B$33</c:f>
              <c:numCache>
                <c:formatCode>_(* #,##0_);_(* \(#,##0\);_(* "-"??_);_(@_)</c:formatCode>
                <c:ptCount val="5"/>
                <c:pt idx="0">
                  <c:v>4220</c:v>
                </c:pt>
                <c:pt idx="1">
                  <c:v>6183</c:v>
                </c:pt>
                <c:pt idx="2">
                  <c:v>911</c:v>
                </c:pt>
                <c:pt idx="3">
                  <c:v>124</c:v>
                </c:pt>
                <c:pt idx="4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67A5-4D50-8989-B069762F8CB4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67A5-4D50-8989-B069762F8CB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67A5-4D50-8989-B069762F8CB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67A5-4D50-8989-B069762F8CB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67A5-4D50-8989-B069762F8CB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7A5-4D50-8989-B069762F8C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'Oct 23'!$C$29:$C$33</c:f>
              <c:numCache>
                <c:formatCode>0.00%</c:formatCode>
                <c:ptCount val="5"/>
                <c:pt idx="0">
                  <c:v>0.36730785969187918</c:v>
                </c:pt>
                <c:pt idx="1">
                  <c:v>0.53816694229262774</c:v>
                </c:pt>
                <c:pt idx="2">
                  <c:v>7.9293237009313261E-2</c:v>
                </c:pt>
                <c:pt idx="3">
                  <c:v>1.0792932370093133E-2</c:v>
                </c:pt>
                <c:pt idx="4">
                  <c:v>4.4390286360866914E-3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67A5-4D50-8989-B069762F8CB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F9-4918-BC83-C7DC0ACEE10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F9-4918-BC83-C7DC0ACEE10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F9-4918-BC83-C7DC0ACEE10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F9-4918-BC83-C7DC0ACEE10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F9-4918-BC83-C7DC0ACEE106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2F9-4918-BC83-C7DC0ACEE106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2F9-4918-BC83-C7DC0ACEE106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2F9-4918-BC83-C7DC0ACEE106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2F9-4918-BC83-C7DC0ACEE1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'Nov 23'!$B$4:$B$11</c:f>
              <c:numCache>
                <c:formatCode>General</c:formatCode>
                <c:ptCount val="8"/>
                <c:pt idx="0">
                  <c:v>22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2F9-4918-BC83-C7DC0ACEE10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90-476F-8626-CFCF6CBA1C6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90-476F-8626-CFCF6CBA1C6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90-476F-8626-CFCF6CBA1C6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90-476F-8626-CFCF6CBA1C6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90-476F-8626-CFCF6CBA1C6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F90-476F-8626-CFCF6CBA1C6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F90-476F-8626-CFCF6CBA1C6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F90-476F-8626-CFCF6CBA1C6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F90-476F-8626-CFCF6CBA1C6B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90-476F-8626-CFCF6CBA1C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'Nov 23'!$C$17:$C$24</c:f>
              <c:numCache>
                <c:formatCode>_(* #,##0_);_(* \(#,##0\);_(* "-"??_);_(@_)</c:formatCode>
                <c:ptCount val="8"/>
                <c:pt idx="0">
                  <c:v>4097</c:v>
                </c:pt>
                <c:pt idx="1">
                  <c:v>6018</c:v>
                </c:pt>
                <c:pt idx="2">
                  <c:v>863</c:v>
                </c:pt>
                <c:pt idx="3">
                  <c:v>122</c:v>
                </c:pt>
                <c:pt idx="4">
                  <c:v>191</c:v>
                </c:pt>
                <c:pt idx="5">
                  <c:v>49</c:v>
                </c:pt>
                <c:pt idx="6">
                  <c:v>125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F90-476F-8626-CFCF6CBA1C6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November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'Nov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23'!$B$54:$B$60</c:f>
              <c:numCache>
                <c:formatCode>_(* #,##0_);_(* \(#,##0\);_(* "-"??_);_(@_)</c:formatCode>
                <c:ptCount val="7"/>
                <c:pt idx="0">
                  <c:v>697</c:v>
                </c:pt>
                <c:pt idx="1">
                  <c:v>677</c:v>
                </c:pt>
                <c:pt idx="2">
                  <c:v>751</c:v>
                </c:pt>
                <c:pt idx="3">
                  <c:v>573</c:v>
                </c:pt>
                <c:pt idx="4">
                  <c:v>429</c:v>
                </c:pt>
                <c:pt idx="5">
                  <c:v>389</c:v>
                </c:pt>
                <c:pt idx="6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FF-47D2-9FA3-42DD59371B92}"/>
            </c:ext>
          </c:extLst>
        </c:ser>
        <c:ser>
          <c:idx val="1"/>
          <c:order val="1"/>
          <c:tx>
            <c:strRef>
              <c:f>'Nov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FF-47D2-9FA3-42DD59371B92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FF-47D2-9FA3-42DD59371B92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F-47D2-9FA3-42DD59371B92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FF-47D2-9FA3-42DD59371B92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FF-47D2-9FA3-42DD59371B92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FF-47D2-9FA3-42DD59371B92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FF-47D2-9FA3-42DD59371B9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23'!$C$54:$C$60</c:f>
              <c:numCache>
                <c:formatCode>_(* #,##0_);_(* \(#,##0\);_(* "-"??_);_(@_)</c:formatCode>
                <c:ptCount val="7"/>
                <c:pt idx="0">
                  <c:v>1017</c:v>
                </c:pt>
                <c:pt idx="1">
                  <c:v>1041</c:v>
                </c:pt>
                <c:pt idx="2">
                  <c:v>1042</c:v>
                </c:pt>
                <c:pt idx="3">
                  <c:v>889</c:v>
                </c:pt>
                <c:pt idx="4">
                  <c:v>604</c:v>
                </c:pt>
                <c:pt idx="5">
                  <c:v>522</c:v>
                </c:pt>
                <c:pt idx="6">
                  <c:v>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FF-47D2-9FA3-42DD59371B92}"/>
            </c:ext>
          </c:extLst>
        </c:ser>
        <c:ser>
          <c:idx val="2"/>
          <c:order val="2"/>
          <c:tx>
            <c:strRef>
              <c:f>'Nov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23'!$D$54:$D$60</c:f>
              <c:numCache>
                <c:formatCode>_(* #,##0_);_(* \(#,##0\);_(* "-"??_);_(@_)</c:formatCode>
                <c:ptCount val="7"/>
                <c:pt idx="0">
                  <c:v>117</c:v>
                </c:pt>
                <c:pt idx="1">
                  <c:v>127</c:v>
                </c:pt>
                <c:pt idx="2">
                  <c:v>139</c:v>
                </c:pt>
                <c:pt idx="3">
                  <c:v>131</c:v>
                </c:pt>
                <c:pt idx="4">
                  <c:v>106</c:v>
                </c:pt>
                <c:pt idx="5">
                  <c:v>80</c:v>
                </c:pt>
                <c:pt idx="6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FF-47D2-9FA3-42DD59371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November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'Nov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22'!$B$56:$B$62</c:f>
              <c:numCache>
                <c:formatCode>_(* #,##0_);_(* \(#,##0\);_(* "-"??_);_(@_)</c:formatCode>
                <c:ptCount val="7"/>
                <c:pt idx="0">
                  <c:v>758</c:v>
                </c:pt>
                <c:pt idx="1">
                  <c:v>742</c:v>
                </c:pt>
                <c:pt idx="2">
                  <c:v>795</c:v>
                </c:pt>
                <c:pt idx="3">
                  <c:v>613</c:v>
                </c:pt>
                <c:pt idx="4">
                  <c:v>454</c:v>
                </c:pt>
                <c:pt idx="5">
                  <c:v>410</c:v>
                </c:pt>
                <c:pt idx="6">
                  <c:v>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2-4001-B422-C877639CF51B}"/>
            </c:ext>
          </c:extLst>
        </c:ser>
        <c:ser>
          <c:idx val="1"/>
          <c:order val="1"/>
          <c:tx>
            <c:strRef>
              <c:f>'Nov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52-4001-B422-C877639CF51B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52-4001-B422-C877639CF51B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52-4001-B422-C877639CF51B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52-4001-B422-C877639CF51B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52-4001-B422-C877639CF51B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52-4001-B422-C877639CF51B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52-4001-B422-C877639CF51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22'!$C$56:$C$62</c:f>
              <c:numCache>
                <c:formatCode>_(* #,##0_);_(* \(#,##0\);_(* "-"??_);_(@_)</c:formatCode>
                <c:ptCount val="7"/>
                <c:pt idx="0">
                  <c:v>1011</c:v>
                </c:pt>
                <c:pt idx="1">
                  <c:v>1040</c:v>
                </c:pt>
                <c:pt idx="2">
                  <c:v>1064</c:v>
                </c:pt>
                <c:pt idx="3">
                  <c:v>952</c:v>
                </c:pt>
                <c:pt idx="4">
                  <c:v>622</c:v>
                </c:pt>
                <c:pt idx="5">
                  <c:v>513</c:v>
                </c:pt>
                <c:pt idx="6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252-4001-B422-C877639CF51B}"/>
            </c:ext>
          </c:extLst>
        </c:ser>
        <c:ser>
          <c:idx val="2"/>
          <c:order val="2"/>
          <c:tx>
            <c:strRef>
              <c:f>'Nov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22'!$D$56:$D$62</c:f>
              <c:numCache>
                <c:formatCode>_(* #,##0_);_(* \(#,##0\);_(* "-"??_);_(@_)</c:formatCode>
                <c:ptCount val="7"/>
                <c:pt idx="0">
                  <c:v>143</c:v>
                </c:pt>
                <c:pt idx="1">
                  <c:v>171</c:v>
                </c:pt>
                <c:pt idx="2">
                  <c:v>162</c:v>
                </c:pt>
                <c:pt idx="3">
                  <c:v>181</c:v>
                </c:pt>
                <c:pt idx="4">
                  <c:v>110</c:v>
                </c:pt>
                <c:pt idx="5">
                  <c:v>117</c:v>
                </c:pt>
                <c:pt idx="6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252-4001-B422-C877639CF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93000874890634E-2"/>
          <c:y val="5.0925925925925923E-2"/>
          <c:w val="0.53888888888888886"/>
          <c:h val="0.89814814814814814"/>
        </c:manualLayout>
      </c:layout>
      <c:pieChart>
        <c:varyColors val="1"/>
        <c:ser>
          <c:idx val="0"/>
          <c:order val="0"/>
          <c:cat>
            <c:strRef>
              <c:f>August!$A$2:$A$15</c:f>
              <c:strCache>
                <c:ptCount val="14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Regular 2 Year</c:v>
                </c:pt>
                <c:pt idx="5">
                  <c:v>Ind. Regular 3 Year</c:v>
                </c:pt>
                <c:pt idx="6">
                  <c:v>Ind. Special</c:v>
                </c:pt>
                <c:pt idx="7">
                  <c:v>Ind. Special 2 Year</c:v>
                </c:pt>
                <c:pt idx="8">
                  <c:v>Ind. Special 3 Year</c:v>
                </c:pt>
                <c:pt idx="9">
                  <c:v>Ind. Young Organist</c:v>
                </c:pt>
                <c:pt idx="10">
                  <c:v>Ind. Young Organist 2 Year</c:v>
                </c:pt>
                <c:pt idx="11">
                  <c:v>Ind. Young Organist 3 Year</c:v>
                </c:pt>
                <c:pt idx="12">
                  <c:v>Volunteer</c:v>
                </c:pt>
                <c:pt idx="13">
                  <c:v>Lifetime Member</c:v>
                </c:pt>
              </c:strCache>
            </c:strRef>
          </c:cat>
          <c:val>
            <c:numRef>
              <c:f>August!$B$2:$B$15</c:f>
              <c:numCache>
                <c:formatCode>General</c:formatCode>
                <c:ptCount val="14"/>
                <c:pt idx="0">
                  <c:v>37</c:v>
                </c:pt>
                <c:pt idx="1">
                  <c:v>17</c:v>
                </c:pt>
                <c:pt idx="2">
                  <c:v>38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2-48B3-865A-D366F1294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64169275133817316"/>
          <c:y val="1.8775353627531778E-2"/>
          <c:w val="0.3416579232217013"/>
          <c:h val="0.971323389919095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</a:t>
            </a:r>
            <a:r>
              <a:rPr lang="en-US" baseline="0"/>
              <a:t> member Year-to-Year comparative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22"/>
          <c:order val="22"/>
          <c:tx>
            <c:strRef>
              <c:f>June!$B$49</c:f>
              <c:strCache>
                <c:ptCount val="1"/>
                <c:pt idx="0">
                  <c:v>Regular 19</c:v>
                </c:pt>
              </c:strCache>
            </c:strRef>
          </c:tx>
          <c:spPr>
            <a:solidFill>
              <a:schemeClr val="accent5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June!$B$50:$B$56</c:f>
              <c:numCache>
                <c:formatCode>_(* #,##0_);_(* \(#,##0\);_(* "-"??_);_(@_)</c:formatCode>
                <c:ptCount val="7"/>
                <c:pt idx="0">
                  <c:v>978</c:v>
                </c:pt>
                <c:pt idx="1">
                  <c:v>1005</c:v>
                </c:pt>
                <c:pt idx="2">
                  <c:v>1030</c:v>
                </c:pt>
                <c:pt idx="3">
                  <c:v>818</c:v>
                </c:pt>
                <c:pt idx="4">
                  <c:v>601</c:v>
                </c:pt>
                <c:pt idx="5">
                  <c:v>514</c:v>
                </c:pt>
                <c:pt idx="6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A73-40CA-BF1F-0E1555642F17}"/>
            </c:ext>
          </c:extLst>
        </c:ser>
        <c:ser>
          <c:idx val="23"/>
          <c:order val="23"/>
          <c:tx>
            <c:strRef>
              <c:f>June!$C$49</c:f>
              <c:strCache>
                <c:ptCount val="1"/>
                <c:pt idx="0">
                  <c:v>Special 19</c:v>
                </c:pt>
              </c:strCache>
            </c:strRef>
          </c:tx>
          <c:spPr>
            <a:solidFill>
              <a:schemeClr val="accent6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June!$C$50:$C$56</c:f>
              <c:numCache>
                <c:formatCode>_(* #,##0_);_(* \(#,##0\);_(* "-"??_);_(@_)</c:formatCode>
                <c:ptCount val="7"/>
                <c:pt idx="0">
                  <c:v>1054</c:v>
                </c:pt>
                <c:pt idx="1">
                  <c:v>1112</c:v>
                </c:pt>
                <c:pt idx="2">
                  <c:v>1139</c:v>
                </c:pt>
                <c:pt idx="3">
                  <c:v>1012</c:v>
                </c:pt>
                <c:pt idx="4">
                  <c:v>646</c:v>
                </c:pt>
                <c:pt idx="5">
                  <c:v>591</c:v>
                </c:pt>
                <c:pt idx="6">
                  <c:v>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73-40CA-BF1F-0E1555642F17}"/>
            </c:ext>
          </c:extLst>
        </c:ser>
        <c:ser>
          <c:idx val="24"/>
          <c:order val="24"/>
          <c:tx>
            <c:strRef>
              <c:f>June!$D$49</c:f>
              <c:strCache>
                <c:ptCount val="1"/>
                <c:pt idx="0">
                  <c:v>Young Organist 19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June!$D$50:$D$56</c:f>
              <c:numCache>
                <c:formatCode>_(* #,##0_);_(* \(#,##0\);_(* "-"??_);_(@_)</c:formatCode>
                <c:ptCount val="7"/>
                <c:pt idx="0">
                  <c:v>181</c:v>
                </c:pt>
                <c:pt idx="1">
                  <c:v>167</c:v>
                </c:pt>
                <c:pt idx="2">
                  <c:v>143</c:v>
                </c:pt>
                <c:pt idx="3">
                  <c:v>145</c:v>
                </c:pt>
                <c:pt idx="4">
                  <c:v>142</c:v>
                </c:pt>
                <c:pt idx="5">
                  <c:v>96</c:v>
                </c:pt>
                <c:pt idx="6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A73-40CA-BF1F-0E1555642F17}"/>
            </c:ext>
          </c:extLst>
        </c:ser>
        <c:ser>
          <c:idx val="25"/>
          <c:order val="25"/>
          <c:tx>
            <c:strRef>
              <c:f>'June 20'!$B$38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20'!$B$39:$B$45</c:f>
              <c:numCache>
                <c:formatCode>_(* #,##0_);_(* \(#,##0\);_(* "-"??_);_(@_)</c:formatCode>
                <c:ptCount val="7"/>
                <c:pt idx="0">
                  <c:v>902</c:v>
                </c:pt>
                <c:pt idx="1">
                  <c:v>895</c:v>
                </c:pt>
                <c:pt idx="2">
                  <c:v>943</c:v>
                </c:pt>
                <c:pt idx="3">
                  <c:v>723</c:v>
                </c:pt>
                <c:pt idx="4">
                  <c:v>557</c:v>
                </c:pt>
                <c:pt idx="5">
                  <c:v>458</c:v>
                </c:pt>
                <c:pt idx="6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73-40CA-BF1F-0E1555642F17}"/>
            </c:ext>
          </c:extLst>
        </c:ser>
        <c:ser>
          <c:idx val="26"/>
          <c:order val="26"/>
          <c:tx>
            <c:strRef>
              <c:f>'June 20'!$C$38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20'!$C$39:$C$45</c:f>
              <c:numCache>
                <c:formatCode>_(* #,##0_);_(* \(#,##0\);_(* "-"??_);_(@_)</c:formatCode>
                <c:ptCount val="7"/>
                <c:pt idx="0">
                  <c:v>1067</c:v>
                </c:pt>
                <c:pt idx="1">
                  <c:v>1086</c:v>
                </c:pt>
                <c:pt idx="2">
                  <c:v>1147</c:v>
                </c:pt>
                <c:pt idx="3">
                  <c:v>1006</c:v>
                </c:pt>
                <c:pt idx="4">
                  <c:v>631</c:v>
                </c:pt>
                <c:pt idx="5">
                  <c:v>561</c:v>
                </c:pt>
                <c:pt idx="6">
                  <c:v>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A73-40CA-BF1F-0E1555642F17}"/>
            </c:ext>
          </c:extLst>
        </c:ser>
        <c:ser>
          <c:idx val="27"/>
          <c:order val="27"/>
          <c:tx>
            <c:strRef>
              <c:f>'June 20'!$D$38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20'!$D$39:$D$45</c:f>
              <c:numCache>
                <c:formatCode>_(* #,##0_);_(* \(#,##0\);_(* "-"??_);_(@_)</c:formatCode>
                <c:ptCount val="7"/>
                <c:pt idx="0">
                  <c:v>177</c:v>
                </c:pt>
                <c:pt idx="1">
                  <c:v>153</c:v>
                </c:pt>
                <c:pt idx="2">
                  <c:v>125</c:v>
                </c:pt>
                <c:pt idx="3">
                  <c:v>160</c:v>
                </c:pt>
                <c:pt idx="4">
                  <c:v>138</c:v>
                </c:pt>
                <c:pt idx="5">
                  <c:v>92</c:v>
                </c:pt>
                <c:pt idx="6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A73-40CA-BF1F-0E1555642F1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57148472"/>
        <c:axId val="6571468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'June 20'!$B$38</c15:sqref>
                        </c15:formulaRef>
                      </c:ext>
                    </c:extLst>
                    <c:strCache>
                      <c:ptCount val="1"/>
                      <c:pt idx="0">
                        <c:v>Regular </c:v>
                      </c:pt>
                    </c:strCache>
                  </c:strRef>
                </c:tx>
                <c:spPr>
                  <a:solidFill>
                    <a:schemeClr val="accent1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'June 20'!$B$39:$B$45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902</c:v>
                      </c:pt>
                      <c:pt idx="1">
                        <c:v>895</c:v>
                      </c:pt>
                      <c:pt idx="2">
                        <c:v>943</c:v>
                      </c:pt>
                      <c:pt idx="3">
                        <c:v>723</c:v>
                      </c:pt>
                      <c:pt idx="4">
                        <c:v>557</c:v>
                      </c:pt>
                      <c:pt idx="5">
                        <c:v>458</c:v>
                      </c:pt>
                      <c:pt idx="6">
                        <c:v>727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5F28-4363-968A-8F8B0F8B80B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20'!$C$38</c15:sqref>
                        </c15:formulaRef>
                      </c:ext>
                    </c:extLst>
                    <c:strCache>
                      <c:ptCount val="1"/>
                      <c:pt idx="0">
                        <c:v>Special</c:v>
                      </c:pt>
                    </c:strCache>
                  </c:strRef>
                </c:tx>
                <c:spPr>
                  <a:solidFill>
                    <a:schemeClr val="accent2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20'!$C$39:$C$45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1067</c:v>
                      </c:pt>
                      <c:pt idx="1">
                        <c:v>1086</c:v>
                      </c:pt>
                      <c:pt idx="2">
                        <c:v>1147</c:v>
                      </c:pt>
                      <c:pt idx="3">
                        <c:v>1006</c:v>
                      </c:pt>
                      <c:pt idx="4">
                        <c:v>631</c:v>
                      </c:pt>
                      <c:pt idx="5">
                        <c:v>561</c:v>
                      </c:pt>
                      <c:pt idx="6">
                        <c:v>986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F28-4363-968A-8F8B0F8B80B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20'!$D$38</c15:sqref>
                        </c15:formulaRef>
                      </c:ext>
                    </c:extLst>
                    <c:strCache>
                      <c:ptCount val="1"/>
                      <c:pt idx="0">
                        <c:v>Young Organist</c:v>
                      </c:pt>
                    </c:strCache>
                  </c:strRef>
                </c:tx>
                <c:spPr>
                  <a:solidFill>
                    <a:schemeClr val="accent3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20'!$D$39:$D$45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177</c:v>
                      </c:pt>
                      <c:pt idx="1">
                        <c:v>153</c:v>
                      </c:pt>
                      <c:pt idx="2">
                        <c:v>125</c:v>
                      </c:pt>
                      <c:pt idx="3">
                        <c:v>160</c:v>
                      </c:pt>
                      <c:pt idx="4">
                        <c:v>138</c:v>
                      </c:pt>
                      <c:pt idx="5">
                        <c:v>92</c:v>
                      </c:pt>
                      <c:pt idx="6">
                        <c:v>169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F28-4363-968A-8F8B0F8B80B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19'!$B$2:$B$8</c15:sqref>
                        </c15:formulaRef>
                      </c:ext>
                    </c:extLst>
                    <c:strCache>
                      <c:ptCount val="7"/>
                      <c:pt idx="0">
                        <c:v>1005</c:v>
                      </c:pt>
                      <c:pt idx="1">
                        <c:v>1009</c:v>
                      </c:pt>
                      <c:pt idx="2">
                        <c:v>1038</c:v>
                      </c:pt>
                      <c:pt idx="3">
                        <c:v>827</c:v>
                      </c:pt>
                      <c:pt idx="4">
                        <c:v>613</c:v>
                      </c:pt>
                      <c:pt idx="5">
                        <c:v>522</c:v>
                      </c:pt>
                      <c:pt idx="6">
                        <c:v>790</c:v>
                      </c:pt>
                    </c:strCache>
                  </c:strRef>
                </c:tx>
                <c:spPr>
                  <a:solidFill>
                    <a:schemeClr val="accent4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F28-4363-968A-8F8B0F8B80B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19'!$B$1:$B$8</c15:sqref>
                        </c15:formulaRef>
                      </c:ext>
                    </c:extLst>
                    <c:strCache>
                      <c:ptCount val="8"/>
                      <c:pt idx="0">
                        <c:v>Regular 2019</c:v>
                      </c:pt>
                      <c:pt idx="1">
                        <c:v>1005</c:v>
                      </c:pt>
                      <c:pt idx="2">
                        <c:v>1009</c:v>
                      </c:pt>
                      <c:pt idx="3">
                        <c:v>1038</c:v>
                      </c:pt>
                      <c:pt idx="4">
                        <c:v>827</c:v>
                      </c:pt>
                      <c:pt idx="5">
                        <c:v>613</c:v>
                      </c:pt>
                      <c:pt idx="6">
                        <c:v>522</c:v>
                      </c:pt>
                      <c:pt idx="7">
                        <c:v>790</c:v>
                      </c:pt>
                    </c:strCache>
                  </c:strRef>
                </c:tx>
                <c:spPr>
                  <a:solidFill>
                    <a:schemeClr val="accent5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F28-4363-968A-8F8B0F8B80B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19'!$B$2:$B$8</c15:sqref>
                        </c15:formulaRef>
                      </c:ext>
                    </c:extLst>
                    <c:strCache>
                      <c:ptCount val="7"/>
                      <c:pt idx="0">
                        <c:v>1005</c:v>
                      </c:pt>
                      <c:pt idx="1">
                        <c:v>1009</c:v>
                      </c:pt>
                      <c:pt idx="2">
                        <c:v>1038</c:v>
                      </c:pt>
                      <c:pt idx="3">
                        <c:v>827</c:v>
                      </c:pt>
                      <c:pt idx="4">
                        <c:v>613</c:v>
                      </c:pt>
                      <c:pt idx="5">
                        <c:v>522</c:v>
                      </c:pt>
                      <c:pt idx="6">
                        <c:v>790</c:v>
                      </c:pt>
                    </c:strCache>
                  </c:strRef>
                </c:tx>
                <c:spPr>
                  <a:solidFill>
                    <a:schemeClr val="accent6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F28-4363-968A-8F8B0F8B80BC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</c15:sqref>
                        </c15:formulaRef>
                      </c:ext>
                    </c:extLst>
                    <c:strCache>
                      <c:ptCount val="1"/>
                      <c:pt idx="0">
                        <c:v>Regular 2019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19'!$B$2:$B$8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1005</c:v>
                      </c:pt>
                      <c:pt idx="1">
                        <c:v>1009</c:v>
                      </c:pt>
                      <c:pt idx="2">
                        <c:v>1038</c:v>
                      </c:pt>
                      <c:pt idx="3">
                        <c:v>827</c:v>
                      </c:pt>
                      <c:pt idx="4">
                        <c:v>613</c:v>
                      </c:pt>
                      <c:pt idx="5">
                        <c:v>522</c:v>
                      </c:pt>
                      <c:pt idx="6">
                        <c:v>790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F28-4363-968A-8F8B0F8B80BC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19'!$C$1</c15:sqref>
                        </c15:formulaRef>
                      </c:ext>
                    </c:extLst>
                    <c:strCache>
                      <c:ptCount val="1"/>
                      <c:pt idx="0">
                        <c:v>Special 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19'!$C$2:$C$8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1052</c:v>
                      </c:pt>
                      <c:pt idx="1">
                        <c:v>1109</c:v>
                      </c:pt>
                      <c:pt idx="2">
                        <c:v>1132</c:v>
                      </c:pt>
                      <c:pt idx="3">
                        <c:v>1006</c:v>
                      </c:pt>
                      <c:pt idx="4">
                        <c:v>639</c:v>
                      </c:pt>
                      <c:pt idx="5">
                        <c:v>591</c:v>
                      </c:pt>
                      <c:pt idx="6">
                        <c:v>990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F28-4363-968A-8F8B0F8B80BC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19'!$D$1</c15:sqref>
                        </c15:formulaRef>
                      </c:ext>
                    </c:extLst>
                    <c:strCache>
                      <c:ptCount val="1"/>
                      <c:pt idx="0">
                        <c:v>Young Organist 2019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19'!$D$2:$D$8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187</c:v>
                      </c:pt>
                      <c:pt idx="1">
                        <c:v>170</c:v>
                      </c:pt>
                      <c:pt idx="2">
                        <c:v>147</c:v>
                      </c:pt>
                      <c:pt idx="3">
                        <c:v>153</c:v>
                      </c:pt>
                      <c:pt idx="4">
                        <c:v>144</c:v>
                      </c:pt>
                      <c:pt idx="5">
                        <c:v>96</c:v>
                      </c:pt>
                      <c:pt idx="6">
                        <c:v>205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F28-4363-968A-8F8B0F8B80BC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v>Regular</c:v>
                </c:tx>
                <c:spPr>
                  <a:solidFill>
                    <a:schemeClr val="accent4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20'!$B$39:$B$45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902</c:v>
                      </c:pt>
                      <c:pt idx="1">
                        <c:v>895</c:v>
                      </c:pt>
                      <c:pt idx="2">
                        <c:v>943</c:v>
                      </c:pt>
                      <c:pt idx="3">
                        <c:v>723</c:v>
                      </c:pt>
                      <c:pt idx="4">
                        <c:v>557</c:v>
                      </c:pt>
                      <c:pt idx="5">
                        <c:v>458</c:v>
                      </c:pt>
                      <c:pt idx="6">
                        <c:v>727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5F28-4363-968A-8F8B0F8B80BC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v>Special</c:v>
                </c:tx>
                <c:spPr>
                  <a:solidFill>
                    <a:schemeClr val="accent5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20'!$C$39:$C$45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1067</c:v>
                      </c:pt>
                      <c:pt idx="1">
                        <c:v>1086</c:v>
                      </c:pt>
                      <c:pt idx="2">
                        <c:v>1147</c:v>
                      </c:pt>
                      <c:pt idx="3">
                        <c:v>1006</c:v>
                      </c:pt>
                      <c:pt idx="4">
                        <c:v>631</c:v>
                      </c:pt>
                      <c:pt idx="5">
                        <c:v>561</c:v>
                      </c:pt>
                      <c:pt idx="6">
                        <c:v>986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F28-4363-968A-8F8B0F8B80BC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v>Young Organist</c:v>
                </c:tx>
                <c:spPr>
                  <a:solidFill>
                    <a:schemeClr val="accent6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20'!$D$39:$D$45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177</c:v>
                      </c:pt>
                      <c:pt idx="1">
                        <c:v>153</c:v>
                      </c:pt>
                      <c:pt idx="2">
                        <c:v>125</c:v>
                      </c:pt>
                      <c:pt idx="3">
                        <c:v>160</c:v>
                      </c:pt>
                      <c:pt idx="4">
                        <c:v>138</c:v>
                      </c:pt>
                      <c:pt idx="5">
                        <c:v>92</c:v>
                      </c:pt>
                      <c:pt idx="6">
                        <c:v>169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F28-4363-968A-8F8B0F8B80BC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v>Regular 2019</c:v>
                </c:tx>
                <c:spPr>
                  <a:solidFill>
                    <a:schemeClr val="accent1">
                      <a:lumMod val="80000"/>
                      <a:lumOff val="2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19'!$B$11:$B$17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998</c:v>
                      </c:pt>
                      <c:pt idx="1">
                        <c:v>1009</c:v>
                      </c:pt>
                      <c:pt idx="2">
                        <c:v>1042</c:v>
                      </c:pt>
                      <c:pt idx="3">
                        <c:v>825</c:v>
                      </c:pt>
                      <c:pt idx="4">
                        <c:v>614</c:v>
                      </c:pt>
                      <c:pt idx="5">
                        <c:v>522</c:v>
                      </c:pt>
                      <c:pt idx="6">
                        <c:v>775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F28-4363-968A-8F8B0F8B80BC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v>Special 2019</c:v>
                </c:tx>
                <c:spPr>
                  <a:solidFill>
                    <a:schemeClr val="accent2">
                      <a:lumMod val="80000"/>
                      <a:lumOff val="2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19'!$C$11:$C$17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1048</c:v>
                      </c:pt>
                      <c:pt idx="1">
                        <c:v>1108</c:v>
                      </c:pt>
                      <c:pt idx="2">
                        <c:v>1131</c:v>
                      </c:pt>
                      <c:pt idx="3">
                        <c:v>1005</c:v>
                      </c:pt>
                      <c:pt idx="4">
                        <c:v>642</c:v>
                      </c:pt>
                      <c:pt idx="5">
                        <c:v>587</c:v>
                      </c:pt>
                      <c:pt idx="6">
                        <c:v>995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F28-4363-968A-8F8B0F8B80BC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v>Young Organist 2019</c:v>
                </c:tx>
                <c:spPr>
                  <a:solidFill>
                    <a:schemeClr val="accent3">
                      <a:lumMod val="80000"/>
                      <a:lumOff val="2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19'!$D$11:$D$17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184</c:v>
                      </c:pt>
                      <c:pt idx="1">
                        <c:v>169</c:v>
                      </c:pt>
                      <c:pt idx="2">
                        <c:v>148</c:v>
                      </c:pt>
                      <c:pt idx="3">
                        <c:v>148</c:v>
                      </c:pt>
                      <c:pt idx="4">
                        <c:v>142</c:v>
                      </c:pt>
                      <c:pt idx="5">
                        <c:v>96</c:v>
                      </c:pt>
                      <c:pt idx="6">
                        <c:v>204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F28-4363-968A-8F8B0F8B80BC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June!$B$49:$B$56</c15:sqref>
                        </c15:formulaRef>
                      </c:ext>
                    </c:extLst>
                    <c:strCache>
                      <c:ptCount val="8"/>
                      <c:pt idx="0">
                        <c:v>Regular 19</c:v>
                      </c:pt>
                      <c:pt idx="1">
                        <c:v> 978 </c:v>
                      </c:pt>
                      <c:pt idx="2">
                        <c:v> 1,005 </c:v>
                      </c:pt>
                      <c:pt idx="3">
                        <c:v> 1,030 </c:v>
                      </c:pt>
                      <c:pt idx="4">
                        <c:v> 818 </c:v>
                      </c:pt>
                      <c:pt idx="5">
                        <c:v> 601 </c:v>
                      </c:pt>
                      <c:pt idx="6">
                        <c:v> 514 </c:v>
                      </c:pt>
                      <c:pt idx="7">
                        <c:v> 764 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A73-40CA-BF1F-0E1555642F17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June!$B$49:$B$56</c15:sqref>
                        </c15:formulaRef>
                      </c:ext>
                    </c:extLst>
                    <c:strCache>
                      <c:ptCount val="8"/>
                      <c:pt idx="0">
                        <c:v>Regular 19</c:v>
                      </c:pt>
                      <c:pt idx="1">
                        <c:v> 978 </c:v>
                      </c:pt>
                      <c:pt idx="2">
                        <c:v> 1,005 </c:v>
                      </c:pt>
                      <c:pt idx="3">
                        <c:v> 1,030 </c:v>
                      </c:pt>
                      <c:pt idx="4">
                        <c:v> 818 </c:v>
                      </c:pt>
                      <c:pt idx="5">
                        <c:v> 601 </c:v>
                      </c:pt>
                      <c:pt idx="6">
                        <c:v> 514 </c:v>
                      </c:pt>
                      <c:pt idx="7">
                        <c:v> 764 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June!$A$50:$A$56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A73-40CA-BF1F-0E1555642F17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June!$C$49:$C$56</c15:sqref>
                        </c15:formulaRef>
                      </c:ext>
                    </c:extLst>
                    <c:strCache>
                      <c:ptCount val="8"/>
                      <c:pt idx="0">
                        <c:v>Special 19</c:v>
                      </c:pt>
                      <c:pt idx="1">
                        <c:v> 1,054 </c:v>
                      </c:pt>
                      <c:pt idx="2">
                        <c:v> 1,112 </c:v>
                      </c:pt>
                      <c:pt idx="3">
                        <c:v> 1,139 </c:v>
                      </c:pt>
                      <c:pt idx="4">
                        <c:v> 1,012 </c:v>
                      </c:pt>
                      <c:pt idx="5">
                        <c:v> 646 </c:v>
                      </c:pt>
                      <c:pt idx="6">
                        <c:v> 591 </c:v>
                      </c:pt>
                      <c:pt idx="7">
                        <c:v> 993 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A73-40CA-BF1F-0E1555642F17}"/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June!$D$49:$D$56</c15:sqref>
                        </c15:formulaRef>
                      </c:ext>
                    </c:extLst>
                    <c:strCache>
                      <c:ptCount val="8"/>
                      <c:pt idx="0">
                        <c:v>Young Organist 19</c:v>
                      </c:pt>
                      <c:pt idx="1">
                        <c:v> 181 </c:v>
                      </c:pt>
                      <c:pt idx="2">
                        <c:v> 167 </c:v>
                      </c:pt>
                      <c:pt idx="3">
                        <c:v> 143 </c:v>
                      </c:pt>
                      <c:pt idx="4">
                        <c:v> 145 </c:v>
                      </c:pt>
                      <c:pt idx="5">
                        <c:v> 142 </c:v>
                      </c:pt>
                      <c:pt idx="6">
                        <c:v> 96 </c:v>
                      </c:pt>
                      <c:pt idx="7">
                        <c:v> 199 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A73-40CA-BF1F-0E1555642F17}"/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20'!$B$38:$B$45</c15:sqref>
                        </c15:formulaRef>
                      </c:ext>
                    </c:extLst>
                    <c:strCache>
                      <c:ptCount val="8"/>
                      <c:pt idx="0">
                        <c:v>Regular </c:v>
                      </c:pt>
                      <c:pt idx="1">
                        <c:v> 902 </c:v>
                      </c:pt>
                      <c:pt idx="2">
                        <c:v> 895 </c:v>
                      </c:pt>
                      <c:pt idx="3">
                        <c:v> 943 </c:v>
                      </c:pt>
                      <c:pt idx="4">
                        <c:v> 723 </c:v>
                      </c:pt>
                      <c:pt idx="5">
                        <c:v> 557 </c:v>
                      </c:pt>
                      <c:pt idx="6">
                        <c:v> 458 </c:v>
                      </c:pt>
                      <c:pt idx="7">
                        <c:v> 727 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A73-40CA-BF1F-0E1555642F17}"/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20'!$C$38:$C$45</c15:sqref>
                        </c15:formulaRef>
                      </c:ext>
                    </c:extLst>
                    <c:strCache>
                      <c:ptCount val="8"/>
                      <c:pt idx="0">
                        <c:v>Special</c:v>
                      </c:pt>
                      <c:pt idx="1">
                        <c:v> 1,067 </c:v>
                      </c:pt>
                      <c:pt idx="2">
                        <c:v> 1,086 </c:v>
                      </c:pt>
                      <c:pt idx="3">
                        <c:v> 1,147 </c:v>
                      </c:pt>
                      <c:pt idx="4">
                        <c:v> 1,006 </c:v>
                      </c:pt>
                      <c:pt idx="5">
                        <c:v> 631 </c:v>
                      </c:pt>
                      <c:pt idx="6">
                        <c:v> 561 </c:v>
                      </c:pt>
                      <c:pt idx="7">
                        <c:v> 986 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A73-40CA-BF1F-0E1555642F17}"/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20'!$D$38:$D$45</c15:sqref>
                        </c15:formulaRef>
                      </c:ext>
                    </c:extLst>
                    <c:strCache>
                      <c:ptCount val="8"/>
                      <c:pt idx="0">
                        <c:v>Young Organist</c:v>
                      </c:pt>
                      <c:pt idx="1">
                        <c:v> 177 </c:v>
                      </c:pt>
                      <c:pt idx="2">
                        <c:v> 153 </c:v>
                      </c:pt>
                      <c:pt idx="3">
                        <c:v> 125 </c:v>
                      </c:pt>
                      <c:pt idx="4">
                        <c:v> 160 </c:v>
                      </c:pt>
                      <c:pt idx="5">
                        <c:v> 138 </c:v>
                      </c:pt>
                      <c:pt idx="6">
                        <c:v> 92 </c:v>
                      </c:pt>
                      <c:pt idx="7">
                        <c:v> 169 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A73-40CA-BF1F-0E1555642F17}"/>
                  </c:ext>
                </c:extLst>
              </c15:ser>
            </c15:filteredBarSeries>
          </c:ext>
        </c:extLst>
      </c:barChart>
      <c:catAx>
        <c:axId val="65714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146832"/>
        <c:crosses val="autoZero"/>
        <c:auto val="1"/>
        <c:lblAlgn val="ctr"/>
        <c:lblOffset val="100"/>
        <c:noMultiLvlLbl val="0"/>
      </c:catAx>
      <c:valAx>
        <c:axId val="6571468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14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674-4622-8DF7-4245DAB4CF7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674-4622-8DF7-4245DAB4CF7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674-4622-8DF7-4245DAB4CF7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674-4622-8DF7-4245DAB4CF7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674-4622-8DF7-4245DAB4CF77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74-4622-8DF7-4245DAB4CF77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74-4622-8DF7-4245DAB4CF77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74-4622-8DF7-4245DAB4CF77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74-4622-8DF7-4245DAB4CF77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74-4622-8DF7-4245DAB4CF7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'Nov 23'!$B$29:$B$33</c:f>
              <c:numCache>
                <c:formatCode>_(* #,##0_);_(* \(#,##0\);_(* "-"??_);_(@_)</c:formatCode>
                <c:ptCount val="5"/>
                <c:pt idx="0">
                  <c:v>4219</c:v>
                </c:pt>
                <c:pt idx="1">
                  <c:v>6209</c:v>
                </c:pt>
                <c:pt idx="2">
                  <c:v>912</c:v>
                </c:pt>
                <c:pt idx="3">
                  <c:v>125</c:v>
                </c:pt>
                <c:pt idx="4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C674-4622-8DF7-4245DAB4CF7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C674-4622-8DF7-4245DAB4CF7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674-4622-8DF7-4245DAB4CF7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674-4622-8DF7-4245DAB4CF7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C674-4622-8DF7-4245DAB4CF7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C674-4622-8DF7-4245DAB4CF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'Nov 23'!$C$29:$C$33</c:f>
              <c:numCache>
                <c:formatCode>0.00%</c:formatCode>
                <c:ptCount val="5"/>
                <c:pt idx="0">
                  <c:v>0.36635984716915598</c:v>
                </c:pt>
                <c:pt idx="1">
                  <c:v>0.53916290378603682</c:v>
                </c:pt>
                <c:pt idx="2">
                  <c:v>7.9194164640500178E-2</c:v>
                </c:pt>
                <c:pt idx="3">
                  <c:v>1.0854463355331712E-2</c:v>
                </c:pt>
                <c:pt idx="4">
                  <c:v>4.4286210489753383E-3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C674-4622-8DF7-4245DAB4CF7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C1-4686-A14F-A85F29E1BF9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6C1-4686-A14F-A85F29E1BF9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6C1-4686-A14F-A85F29E1BF9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C1-4686-A14F-A85F29E1BF9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C1-4686-A14F-A85F29E1BF99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6C1-4686-A14F-A85F29E1BF99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6C1-4686-A14F-A85F29E1BF99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6C1-4686-A14F-A85F29E1BF99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6C1-4686-A14F-A85F29E1BF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'Dec 23'!$B$4:$B$11</c:f>
              <c:numCache>
                <c:formatCode>General</c:formatCode>
                <c:ptCount val="8"/>
                <c:pt idx="0">
                  <c:v>14</c:v>
                </c:pt>
                <c:pt idx="1">
                  <c:v>3</c:v>
                </c:pt>
                <c:pt idx="2">
                  <c:v>8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6C1-4686-A14F-A85F29E1BF9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F0-4D76-82EC-6F6B02FF61A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F0-4D76-82EC-6F6B02FF61A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FF0-4D76-82EC-6F6B02FF61A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F0-4D76-82EC-6F6B02FF61A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F0-4D76-82EC-6F6B02FF61A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FF0-4D76-82EC-6F6B02FF61A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FF0-4D76-82EC-6F6B02FF61A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FF0-4D76-82EC-6F6B02FF61A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FF0-4D76-82EC-6F6B02FF61AB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F0-4D76-82EC-6F6B02FF6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'Dec 23'!$C$17:$C$24</c:f>
              <c:numCache>
                <c:formatCode>_(* #,##0_);_(* \(#,##0\);_(* "-"??_);_(@_)</c:formatCode>
                <c:ptCount val="8"/>
                <c:pt idx="0">
                  <c:v>4113</c:v>
                </c:pt>
                <c:pt idx="1">
                  <c:v>6018</c:v>
                </c:pt>
                <c:pt idx="2">
                  <c:v>852</c:v>
                </c:pt>
                <c:pt idx="3">
                  <c:v>119</c:v>
                </c:pt>
                <c:pt idx="4">
                  <c:v>190</c:v>
                </c:pt>
                <c:pt idx="5">
                  <c:v>50</c:v>
                </c:pt>
                <c:pt idx="6">
                  <c:v>125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FF0-4D76-82EC-6F6B02FF61A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December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'Dec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23'!$B$54:$B$60</c:f>
              <c:numCache>
                <c:formatCode>_(* #,##0_);_(* \(#,##0\);_(* "-"??_);_(@_)</c:formatCode>
                <c:ptCount val="7"/>
                <c:pt idx="0">
                  <c:v>700</c:v>
                </c:pt>
                <c:pt idx="1">
                  <c:v>678</c:v>
                </c:pt>
                <c:pt idx="2">
                  <c:v>760</c:v>
                </c:pt>
                <c:pt idx="3">
                  <c:v>576</c:v>
                </c:pt>
                <c:pt idx="4">
                  <c:v>431</c:v>
                </c:pt>
                <c:pt idx="5">
                  <c:v>388</c:v>
                </c:pt>
                <c:pt idx="6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0-49C5-B930-C63EB2CD4481}"/>
            </c:ext>
          </c:extLst>
        </c:ser>
        <c:ser>
          <c:idx val="1"/>
          <c:order val="1"/>
          <c:tx>
            <c:strRef>
              <c:f>'Dec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F0-49C5-B930-C63EB2CD4481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F0-49C5-B930-C63EB2CD4481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F0-49C5-B930-C63EB2CD4481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F0-49C5-B930-C63EB2CD4481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F0-49C5-B930-C63EB2CD4481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F0-49C5-B930-C63EB2CD4481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F0-49C5-B930-C63EB2CD448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23'!$C$54:$C$60</c:f>
              <c:numCache>
                <c:formatCode>_(* #,##0_);_(* \(#,##0\);_(* "-"??_);_(@_)</c:formatCode>
                <c:ptCount val="7"/>
                <c:pt idx="0">
                  <c:v>1014</c:v>
                </c:pt>
                <c:pt idx="1">
                  <c:v>1041</c:v>
                </c:pt>
                <c:pt idx="2">
                  <c:v>1042</c:v>
                </c:pt>
                <c:pt idx="3">
                  <c:v>889</c:v>
                </c:pt>
                <c:pt idx="4">
                  <c:v>603</c:v>
                </c:pt>
                <c:pt idx="5">
                  <c:v>522</c:v>
                </c:pt>
                <c:pt idx="6">
                  <c:v>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F0-49C5-B930-C63EB2CD4481}"/>
            </c:ext>
          </c:extLst>
        </c:ser>
        <c:ser>
          <c:idx val="2"/>
          <c:order val="2"/>
          <c:tx>
            <c:strRef>
              <c:f>'Dec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23'!$D$54:$D$60</c:f>
              <c:numCache>
                <c:formatCode>_(* #,##0_);_(* \(#,##0\);_(* "-"??_);_(@_)</c:formatCode>
                <c:ptCount val="7"/>
                <c:pt idx="0">
                  <c:v>118</c:v>
                </c:pt>
                <c:pt idx="1">
                  <c:v>123</c:v>
                </c:pt>
                <c:pt idx="2">
                  <c:v>136</c:v>
                </c:pt>
                <c:pt idx="3">
                  <c:v>130</c:v>
                </c:pt>
                <c:pt idx="4">
                  <c:v>104</c:v>
                </c:pt>
                <c:pt idx="5">
                  <c:v>83</c:v>
                </c:pt>
                <c:pt idx="6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F0-49C5-B930-C63EB2CD4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December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'Dec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22'!$B$56:$B$62</c:f>
              <c:numCache>
                <c:formatCode>_(* #,##0_);_(* \(#,##0\);_(* "-"??_);_(@_)</c:formatCode>
                <c:ptCount val="7"/>
                <c:pt idx="0">
                  <c:v>748</c:v>
                </c:pt>
                <c:pt idx="1">
                  <c:v>732</c:v>
                </c:pt>
                <c:pt idx="2">
                  <c:v>791</c:v>
                </c:pt>
                <c:pt idx="3">
                  <c:v>617</c:v>
                </c:pt>
                <c:pt idx="4">
                  <c:v>459</c:v>
                </c:pt>
                <c:pt idx="5">
                  <c:v>414</c:v>
                </c:pt>
                <c:pt idx="6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B-400F-BBF7-D9BBEAACC4DA}"/>
            </c:ext>
          </c:extLst>
        </c:ser>
        <c:ser>
          <c:idx val="1"/>
          <c:order val="1"/>
          <c:tx>
            <c:strRef>
              <c:f>'Dec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8B-400F-BBF7-D9BBEAACC4DA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8B-400F-BBF7-D9BBEAACC4DA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8B-400F-BBF7-D9BBEAACC4DA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8B-400F-BBF7-D9BBEAACC4DA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8B-400F-BBF7-D9BBEAACC4DA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8B-400F-BBF7-D9BBEAACC4DA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8B-400F-BBF7-D9BBEAACC4D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22'!$C$56:$C$62</c:f>
              <c:numCache>
                <c:formatCode>_(* #,##0_);_(* \(#,##0\);_(* "-"??_);_(@_)</c:formatCode>
                <c:ptCount val="7"/>
                <c:pt idx="0">
                  <c:v>1005</c:v>
                </c:pt>
                <c:pt idx="1">
                  <c:v>1043</c:v>
                </c:pt>
                <c:pt idx="2">
                  <c:v>1064</c:v>
                </c:pt>
                <c:pt idx="3">
                  <c:v>954</c:v>
                </c:pt>
                <c:pt idx="4">
                  <c:v>614</c:v>
                </c:pt>
                <c:pt idx="5">
                  <c:v>517</c:v>
                </c:pt>
                <c:pt idx="6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8B-400F-BBF7-D9BBEAACC4DA}"/>
            </c:ext>
          </c:extLst>
        </c:ser>
        <c:ser>
          <c:idx val="2"/>
          <c:order val="2"/>
          <c:tx>
            <c:strRef>
              <c:f>'Dec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22'!$D$56:$D$62</c:f>
              <c:numCache>
                <c:formatCode>_(* #,##0_);_(* \(#,##0\);_(* "-"??_);_(@_)</c:formatCode>
                <c:ptCount val="7"/>
                <c:pt idx="0">
                  <c:v>135</c:v>
                </c:pt>
                <c:pt idx="1">
                  <c:v>161</c:v>
                </c:pt>
                <c:pt idx="2">
                  <c:v>160</c:v>
                </c:pt>
                <c:pt idx="3">
                  <c:v>165</c:v>
                </c:pt>
                <c:pt idx="4">
                  <c:v>101</c:v>
                </c:pt>
                <c:pt idx="5">
                  <c:v>109</c:v>
                </c:pt>
                <c:pt idx="6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8B-400F-BBF7-D9BBEAACC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62-4D8C-945B-867D2A0841E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62-4D8C-945B-867D2A0841E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62-4D8C-945B-867D2A0841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D62-4D8C-945B-867D2A0841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D62-4D8C-945B-867D2A0841E5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62-4D8C-945B-867D2A0841E5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2-4D8C-945B-867D2A0841E5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62-4D8C-945B-867D2A0841E5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62-4D8C-945B-867D2A0841E5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62-4D8C-945B-867D2A0841E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'Dec 23'!$B$29:$B$33</c:f>
              <c:numCache>
                <c:formatCode>_(* #,##0_);_(* \(#,##0\);_(* "-"??_);_(@_)</c:formatCode>
                <c:ptCount val="5"/>
                <c:pt idx="0">
                  <c:v>4232</c:v>
                </c:pt>
                <c:pt idx="1">
                  <c:v>6208</c:v>
                </c:pt>
                <c:pt idx="2">
                  <c:v>902</c:v>
                </c:pt>
                <c:pt idx="3">
                  <c:v>125</c:v>
                </c:pt>
                <c:pt idx="4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BD62-4D8C-945B-867D2A0841E5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BD62-4D8C-945B-867D2A0841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BD62-4D8C-945B-867D2A0841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D62-4D8C-945B-867D2A0841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BD62-4D8C-945B-867D2A0841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BD62-4D8C-945B-867D2A0841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'Dec 23'!$C$29:$C$33</c:f>
              <c:numCache>
                <c:formatCode>0.00%</c:formatCode>
                <c:ptCount val="5"/>
                <c:pt idx="0">
                  <c:v>0.36742490015627716</c:v>
                </c:pt>
                <c:pt idx="1">
                  <c:v>0.53898246223302659</c:v>
                </c:pt>
                <c:pt idx="2">
                  <c:v>7.8312206980378538E-2</c:v>
                </c:pt>
                <c:pt idx="3">
                  <c:v>1.0852578572668865E-2</c:v>
                </c:pt>
                <c:pt idx="4">
                  <c:v>4.4278520576488973E-3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BD62-4D8C-945B-867D2A0841E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2C-48FB-91CD-DD48C6A8020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2C-48FB-91CD-DD48C6A8020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2C-48FB-91CD-DD48C6A8020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2C-48FB-91CD-DD48C6A802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2C-48FB-91CD-DD48C6A8020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F2C-48FB-91CD-DD48C6A8020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F2C-48FB-91CD-DD48C6A8020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F2C-48FB-91CD-DD48C6A8020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F2C-48FB-91CD-DD48C6A802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24'!$A$4:$A$11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'Jan 24'!$B$4:$B$11</c:f>
              <c:numCache>
                <c:formatCode>General</c:formatCode>
                <c:ptCount val="8"/>
                <c:pt idx="0">
                  <c:v>25</c:v>
                </c:pt>
                <c:pt idx="1">
                  <c:v>4</c:v>
                </c:pt>
                <c:pt idx="2">
                  <c:v>22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F2C-48FB-91CD-DD48C6A8020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DD-4F84-A7A5-2DD18F5FBB0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DD-4F84-A7A5-2DD18F5FBB0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8DD-4F84-A7A5-2DD18F5FBB0A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DD-4F84-A7A5-2DD18F5FBB0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DD-4F84-A7A5-2DD18F5FBB0A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8DD-4F84-A7A5-2DD18F5FBB0A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8DD-4F84-A7A5-2DD18F5FBB0A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8DD-4F84-A7A5-2DD18F5FBB0A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8DD-4F84-A7A5-2DD18F5FBB0A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DD-4F84-A7A5-2DD18F5FBB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24'!$A$17:$A$25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'Jan 24'!$C$17:$C$24</c:f>
              <c:numCache>
                <c:formatCode>_(* #,##0_);_(* \(#,##0\);_(* "-"??_);_(@_)</c:formatCode>
                <c:ptCount val="8"/>
                <c:pt idx="0">
                  <c:v>4095</c:v>
                </c:pt>
                <c:pt idx="1">
                  <c:v>5990</c:v>
                </c:pt>
                <c:pt idx="2">
                  <c:v>866</c:v>
                </c:pt>
                <c:pt idx="3">
                  <c:v>115</c:v>
                </c:pt>
                <c:pt idx="4">
                  <c:v>197</c:v>
                </c:pt>
                <c:pt idx="5">
                  <c:v>52</c:v>
                </c:pt>
                <c:pt idx="6">
                  <c:v>131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8DD-4F84-A7A5-2DD18F5FBB0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January 2024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'Jan 24'!$B$53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24'!$A$54:$A$60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24'!$B$54:$B$60</c:f>
              <c:numCache>
                <c:formatCode>_(* #,##0_);_(* \(#,##0\);_(* "-"??_);_(@_)</c:formatCode>
                <c:ptCount val="7"/>
                <c:pt idx="0">
                  <c:v>704</c:v>
                </c:pt>
                <c:pt idx="1">
                  <c:v>666</c:v>
                </c:pt>
                <c:pt idx="2">
                  <c:v>754</c:v>
                </c:pt>
                <c:pt idx="3">
                  <c:v>570</c:v>
                </c:pt>
                <c:pt idx="4">
                  <c:v>428</c:v>
                </c:pt>
                <c:pt idx="5">
                  <c:v>390</c:v>
                </c:pt>
                <c:pt idx="6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66-4659-BDD2-A53C5992A65D}"/>
            </c:ext>
          </c:extLst>
        </c:ser>
        <c:ser>
          <c:idx val="1"/>
          <c:order val="1"/>
          <c:tx>
            <c:strRef>
              <c:f>'Jan 24'!$C$53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66-4659-BDD2-A53C5992A65D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6-4659-BDD2-A53C5992A65D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66-4659-BDD2-A53C5992A65D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66-4659-BDD2-A53C5992A65D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6-4659-BDD2-A53C5992A65D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66-4659-BDD2-A53C5992A65D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66-4659-BDD2-A53C5992A65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24'!$A$54:$A$60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24'!$C$54:$C$60</c:f>
              <c:numCache>
                <c:formatCode>_(* #,##0_);_(* \(#,##0\);_(* "-"??_);_(@_)</c:formatCode>
                <c:ptCount val="7"/>
                <c:pt idx="0">
                  <c:v>1007</c:v>
                </c:pt>
                <c:pt idx="1">
                  <c:v>1041</c:v>
                </c:pt>
                <c:pt idx="2">
                  <c:v>1037</c:v>
                </c:pt>
                <c:pt idx="3">
                  <c:v>890</c:v>
                </c:pt>
                <c:pt idx="4">
                  <c:v>597</c:v>
                </c:pt>
                <c:pt idx="5">
                  <c:v>516</c:v>
                </c:pt>
                <c:pt idx="6">
                  <c:v>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066-4659-BDD2-A53C5992A65D}"/>
            </c:ext>
          </c:extLst>
        </c:ser>
        <c:ser>
          <c:idx val="2"/>
          <c:order val="2"/>
          <c:tx>
            <c:strRef>
              <c:f>'Jan 24'!$D$53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24'!$A$54:$A$60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24'!$D$54:$D$60</c:f>
              <c:numCache>
                <c:formatCode>_(* #,##0_);_(* \(#,##0\);_(* "-"??_);_(@_)</c:formatCode>
                <c:ptCount val="7"/>
                <c:pt idx="0">
                  <c:v>118</c:v>
                </c:pt>
                <c:pt idx="1">
                  <c:v>120</c:v>
                </c:pt>
                <c:pt idx="2">
                  <c:v>148</c:v>
                </c:pt>
                <c:pt idx="3">
                  <c:v>132</c:v>
                </c:pt>
                <c:pt idx="4">
                  <c:v>104</c:v>
                </c:pt>
                <c:pt idx="5">
                  <c:v>82</c:v>
                </c:pt>
                <c:pt idx="6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66-4659-BDD2-A53C5992A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January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'Jan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23'!$B$54:$B$60</c:f>
              <c:numCache>
                <c:formatCode>_(* #,##0_);_(* \(#,##0\);_(* "-"??_);_(@_)</c:formatCode>
                <c:ptCount val="7"/>
                <c:pt idx="0">
                  <c:v>754</c:v>
                </c:pt>
                <c:pt idx="1">
                  <c:v>743</c:v>
                </c:pt>
                <c:pt idx="2">
                  <c:v>791</c:v>
                </c:pt>
                <c:pt idx="3">
                  <c:v>615</c:v>
                </c:pt>
                <c:pt idx="4">
                  <c:v>459</c:v>
                </c:pt>
                <c:pt idx="5">
                  <c:v>406</c:v>
                </c:pt>
                <c:pt idx="6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5-45A8-9890-646D3D19A370}"/>
            </c:ext>
          </c:extLst>
        </c:ser>
        <c:ser>
          <c:idx val="1"/>
          <c:order val="1"/>
          <c:tx>
            <c:strRef>
              <c:f>'Jan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5-45A8-9890-646D3D19A370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65-45A8-9890-646D3D19A370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65-45A8-9890-646D3D19A370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65-45A8-9890-646D3D19A370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65-45A8-9890-646D3D19A370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65-45A8-9890-646D3D19A370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65-45A8-9890-646D3D19A37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23'!$C$54:$C$60</c:f>
              <c:numCache>
                <c:formatCode>_(* #,##0_);_(* \(#,##0\);_(* "-"??_);_(@_)</c:formatCode>
                <c:ptCount val="7"/>
                <c:pt idx="0">
                  <c:v>1011</c:v>
                </c:pt>
                <c:pt idx="1">
                  <c:v>1054</c:v>
                </c:pt>
                <c:pt idx="2">
                  <c:v>1064</c:v>
                </c:pt>
                <c:pt idx="3">
                  <c:v>954</c:v>
                </c:pt>
                <c:pt idx="4">
                  <c:v>616</c:v>
                </c:pt>
                <c:pt idx="5">
                  <c:v>522</c:v>
                </c:pt>
                <c:pt idx="6">
                  <c:v>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65-45A8-9890-646D3D19A370}"/>
            </c:ext>
          </c:extLst>
        </c:ser>
        <c:ser>
          <c:idx val="2"/>
          <c:order val="2"/>
          <c:tx>
            <c:strRef>
              <c:f>'Jan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23'!$D$54:$D$60</c:f>
              <c:numCache>
                <c:formatCode>_(* #,##0_);_(* \(#,##0\);_(* "-"??_);_(@_)</c:formatCode>
                <c:ptCount val="7"/>
                <c:pt idx="0">
                  <c:v>131</c:v>
                </c:pt>
                <c:pt idx="1">
                  <c:v>157</c:v>
                </c:pt>
                <c:pt idx="2">
                  <c:v>157</c:v>
                </c:pt>
                <c:pt idx="3">
                  <c:v>158</c:v>
                </c:pt>
                <c:pt idx="4">
                  <c:v>98</c:v>
                </c:pt>
                <c:pt idx="5">
                  <c:v>112</c:v>
                </c:pt>
                <c:pt idx="6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65-45A8-9890-646D3D19A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7B-4CCC-A6A3-73F82E1BBED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7B-4CCC-A6A3-73F82E1BBED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7B-4CCC-A6A3-73F82E1BBED3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7B-4CCC-A6A3-73F82E1BBED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7B-4CCC-A6A3-73F82E1BBED3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C7B-4CCC-A6A3-73F82E1BBED3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C7B-4CCC-A6A3-73F82E1BBED3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C7B-4CCC-A6A3-73F82E1BBED3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C7B-4CCC-A6A3-73F82E1BBE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20'!$A$2:$A$10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'July 20'!$B$2:$B$10</c:f>
              <c:numCache>
                <c:formatCode>General</c:formatCode>
                <c:ptCount val="9"/>
                <c:pt idx="0">
                  <c:v>24</c:v>
                </c:pt>
                <c:pt idx="1">
                  <c:v>9</c:v>
                </c:pt>
                <c:pt idx="2">
                  <c:v>30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C7B-4CCC-A6A3-73F82E1BBED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53-48DF-AAEE-0573A10552C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53-48DF-AAEE-0573A10552C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53-48DF-AAEE-0573A10552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953-48DF-AAEE-0573A10552C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953-48DF-AAEE-0573A10552CB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53-48DF-AAEE-0573A10552CB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3-48DF-AAEE-0573A10552CB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53-48DF-AAEE-0573A10552CB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53-48DF-AAEE-0573A10552CB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53-48DF-AAEE-0573A10552C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24'!$A$29:$A$33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'Jan 24'!$B$29:$B$33</c:f>
              <c:numCache>
                <c:formatCode>_(* #,##0_);_(* \(#,##0\);_(* "-"??_);_(@_)</c:formatCode>
                <c:ptCount val="5"/>
                <c:pt idx="0">
                  <c:v>4210</c:v>
                </c:pt>
                <c:pt idx="1">
                  <c:v>6187</c:v>
                </c:pt>
                <c:pt idx="2">
                  <c:v>918</c:v>
                </c:pt>
                <c:pt idx="3">
                  <c:v>131</c:v>
                </c:pt>
                <c:pt idx="4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2953-48DF-AAEE-0573A10552C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953-48DF-AAEE-0573A10552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953-48DF-AAEE-0573A10552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953-48DF-AAEE-0573A10552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953-48DF-AAEE-0573A10552C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953-48DF-AAEE-0573A10552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24'!$A$29:$A$33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'Jan 24'!$C$29:$C$33</c:f>
              <c:numCache>
                <c:formatCode>0.00%</c:formatCode>
                <c:ptCount val="5"/>
                <c:pt idx="0">
                  <c:v>0.36618248238670958</c:v>
                </c:pt>
                <c:pt idx="1">
                  <c:v>0.53814038444811685</c:v>
                </c:pt>
                <c:pt idx="2">
                  <c:v>7.9846916586935726E-2</c:v>
                </c:pt>
                <c:pt idx="3">
                  <c:v>1.1394276767852483E-2</c:v>
                </c:pt>
                <c:pt idx="4">
                  <c:v>4.4359398103853177E-3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2953-48DF-AAEE-0573A10552C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5B6-4CDF-BC29-B721A3BC139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05B6-4CDF-BC29-B721A3BC139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5B6-4CDF-BC29-B721A3BC1397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05B6-4CDF-BC29-B721A3BC139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05B6-4CDF-BC29-B721A3BC1397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05B6-4CDF-BC29-B721A3BC1397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5B6-4CDF-BC29-B721A3BC1397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05B6-4CDF-BC29-B721A3BC13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Ind. Regular</c:v>
              </c:pt>
              <c:pt idx="4">
                <c:v>Ind. Special</c:v>
              </c:pt>
              <c:pt idx="5">
                <c:v>Ind. Young Organist</c:v>
              </c:pt>
              <c:pt idx="6">
                <c:v>Lifetime Member</c:v>
              </c:pt>
              <c:pt idx="7">
                <c:v>RCCO</c:v>
              </c:pt>
            </c:strLit>
          </c:cat>
          <c:val>
            <c:numLit>
              <c:formatCode>General</c:formatCode>
              <c:ptCount val="8"/>
              <c:pt idx="0">
                <c:v>23</c:v>
              </c:pt>
              <c:pt idx="1">
                <c:v>7</c:v>
              </c:pt>
              <c:pt idx="2">
                <c:v>12</c:v>
              </c:pt>
              <c:pt idx="3">
                <c:v>2</c:v>
              </c:pt>
              <c:pt idx="4">
                <c:v>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43-05B6-4CDF-BC29-B721A3BC1397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05B6-4CDF-BC29-B721A3BC139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05B6-4CDF-BC29-B721A3BC139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05B6-4CDF-BC29-B721A3BC1397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05B6-4CDF-BC29-B721A3BC139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05B6-4CDF-BC29-B721A3BC1397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05B6-4CDF-BC29-B721A3BC1397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05B6-4CDF-BC29-B721A3BC1397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05B6-4CDF-BC29-B721A3BC1397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05B6-4CDF-BC29-B721A3BC13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Ind. Regular</c:v>
              </c:pt>
              <c:pt idx="4">
                <c:v>Ind. Special</c:v>
              </c:pt>
              <c:pt idx="5">
                <c:v>Ind. Young Organist</c:v>
              </c:pt>
              <c:pt idx="6">
                <c:v>Lifetime Member</c:v>
              </c:pt>
              <c:pt idx="7">
                <c:v>RCCO</c:v>
              </c:pt>
            </c:strLit>
          </c:cat>
          <c:val>
            <c:numLit>
              <c:formatCode>General</c:formatCode>
              <c:ptCount val="8"/>
              <c:pt idx="0">
                <c:v>23</c:v>
              </c:pt>
              <c:pt idx="1">
                <c:v>7</c:v>
              </c:pt>
              <c:pt idx="2">
                <c:v>12</c:v>
              </c:pt>
              <c:pt idx="3">
                <c:v>2</c:v>
              </c:pt>
              <c:pt idx="4">
                <c:v>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42-05B6-4CDF-BC29-B721A3BC139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F7-4E7F-9CF8-18FBC8549CB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F7-4E7F-9CF8-18FBC8549CB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7F7-4E7F-9CF8-18FBC8549CB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F7-4E7F-9CF8-18FBC8549CB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F7-4E7F-9CF8-18FBC8549CB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7F7-4E7F-9CF8-18FBC8549CB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F7-4E7F-9CF8-18FBC8549CB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7F7-4E7F-9CF8-18FBC8549CB5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7F7-4E7F-9CF8-18FBC8549CB5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F7-4E7F-9CF8-18FBC8549C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Ind. Regular</c:v>
              </c:pt>
              <c:pt idx="4">
                <c:v>Ind. Special</c:v>
              </c:pt>
              <c:pt idx="5">
                <c:v>Ind. Young Organist</c:v>
              </c:pt>
              <c:pt idx="6">
                <c:v>Lifetime &amp; Life</c:v>
              </c:pt>
              <c:pt idx="7">
                <c:v>RCCO</c:v>
              </c:pt>
            </c:strLit>
          </c:cat>
          <c:val>
            <c:numLit>
              <c:formatCode>General</c:formatCode>
              <c:ptCount val="8"/>
              <c:pt idx="0">
                <c:v>4071</c:v>
              </c:pt>
              <c:pt idx="1">
                <c:v>5973</c:v>
              </c:pt>
              <c:pt idx="2">
                <c:v>879</c:v>
              </c:pt>
              <c:pt idx="3">
                <c:v>115</c:v>
              </c:pt>
              <c:pt idx="4">
                <c:v>197</c:v>
              </c:pt>
              <c:pt idx="5">
                <c:v>47</c:v>
              </c:pt>
              <c:pt idx="6">
                <c:v>131</c:v>
              </c:pt>
              <c:pt idx="7">
                <c:v>51</c:v>
              </c:pt>
            </c:numLit>
          </c:val>
          <c:extLst>
            <c:ext xmlns:c16="http://schemas.microsoft.com/office/drawing/2014/chart" uri="{C3380CC4-5D6E-409C-BE32-E72D297353CC}">
              <c16:uniqueId val="{00000012-97F7-4E7F-9CF8-18FBC8549CB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February 2024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Regular </c:v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694</c:v>
              </c:pt>
              <c:pt idx="1">
                <c:v>664</c:v>
              </c:pt>
              <c:pt idx="2">
                <c:v>753</c:v>
              </c:pt>
              <c:pt idx="3">
                <c:v>567</c:v>
              </c:pt>
              <c:pt idx="4">
                <c:v>425</c:v>
              </c:pt>
              <c:pt idx="5">
                <c:v>387</c:v>
              </c:pt>
              <c:pt idx="6">
                <c:v>581</c:v>
              </c:pt>
            </c:numLit>
          </c:val>
          <c:extLst>
            <c:ext xmlns:c16="http://schemas.microsoft.com/office/drawing/2014/chart" uri="{C3380CC4-5D6E-409C-BE32-E72D297353CC}">
              <c16:uniqueId val="{00000000-4E42-4B92-B83C-DBB3745DF965}"/>
            </c:ext>
          </c:extLst>
        </c:ser>
        <c:ser>
          <c:idx val="1"/>
          <c:order val="1"/>
          <c:tx>
            <c:v>Special</c:v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42-4B92-B83C-DBB3745DF965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42-4B92-B83C-DBB3745DF965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42-4B92-B83C-DBB3745DF965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42-4B92-B83C-DBB3745DF965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42-4B92-B83C-DBB3745DF965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42-4B92-B83C-DBB3745DF965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42-4B92-B83C-DBB3745DF96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1004</c:v>
              </c:pt>
              <c:pt idx="1">
                <c:v>1039</c:v>
              </c:pt>
              <c:pt idx="2">
                <c:v>1028</c:v>
              </c:pt>
              <c:pt idx="3">
                <c:v>887</c:v>
              </c:pt>
              <c:pt idx="4">
                <c:v>598</c:v>
              </c:pt>
              <c:pt idx="5">
                <c:v>519</c:v>
              </c:pt>
              <c:pt idx="6">
                <c:v>898</c:v>
              </c:pt>
            </c:numLit>
          </c:val>
          <c:extLst>
            <c:ext xmlns:c16="http://schemas.microsoft.com/office/drawing/2014/chart" uri="{C3380CC4-5D6E-409C-BE32-E72D297353CC}">
              <c16:uniqueId val="{00000008-4E42-4B92-B83C-DBB3745DF965}"/>
            </c:ext>
          </c:extLst>
        </c:ser>
        <c:ser>
          <c:idx val="2"/>
          <c:order val="2"/>
          <c:tx>
            <c:v>Young Organist</c:v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117</c:v>
              </c:pt>
              <c:pt idx="1">
                <c:v>118</c:v>
              </c:pt>
              <c:pt idx="2">
                <c:v>144</c:v>
              </c:pt>
              <c:pt idx="3">
                <c:v>138</c:v>
              </c:pt>
              <c:pt idx="4">
                <c:v>106</c:v>
              </c:pt>
              <c:pt idx="5">
                <c:v>86</c:v>
              </c:pt>
              <c:pt idx="6">
                <c:v>170</c:v>
              </c:pt>
            </c:numLit>
          </c:val>
          <c:extLst>
            <c:ext xmlns:c16="http://schemas.microsoft.com/office/drawing/2014/chart" uri="{C3380CC4-5D6E-409C-BE32-E72D297353CC}">
              <c16:uniqueId val="{00000009-4E42-4B92-B83C-DBB3745DF965}"/>
            </c:ext>
          </c:extLst>
        </c:ser>
        <c:ser>
          <c:idx val="4"/>
          <c:order val="4"/>
          <c:tx>
            <c:v>Dual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4"/>
              <c:layout>
                <c:manualLayout>
                  <c:x val="8.650519031141805E-3"/>
                  <c:y val="-7.4174200592298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42-4B92-B83C-DBB3745DF965}"/>
                </c:ext>
              </c:extLst>
            </c:dLbl>
            <c:dLbl>
              <c:idx val="5"/>
              <c:layout>
                <c:manualLayout>
                  <c:x val="1.9031141868512111E-2"/>
                  <c:y val="-7.8810088129317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42-4B92-B83C-DBB3745DF965}"/>
                </c:ext>
              </c:extLst>
            </c:dLbl>
            <c:dLbl>
              <c:idx val="6"/>
              <c:layout>
                <c:manualLayout>
                  <c:x val="2.5951557093425604E-2"/>
                  <c:y val="-1.8543550148074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42-4B92-B83C-DBB3745DF96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498</c:v>
              </c:pt>
              <c:pt idx="1">
                <c:v>364</c:v>
              </c:pt>
              <c:pt idx="2">
                <c:v>304</c:v>
              </c:pt>
              <c:pt idx="3">
                <c:v>287</c:v>
              </c:pt>
              <c:pt idx="4">
                <c:v>107</c:v>
              </c:pt>
              <c:pt idx="5">
                <c:v>125</c:v>
              </c:pt>
              <c:pt idx="6">
                <c:v>305</c:v>
              </c:pt>
            </c:numLit>
          </c:val>
          <c:extLst>
            <c:ext xmlns:c16="http://schemas.microsoft.com/office/drawing/2014/chart" uri="{C3380CC4-5D6E-409C-BE32-E72D297353CC}">
              <c16:uniqueId val="{0000000D-4E42-4B92-B83C-DBB3745DF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Chapter Lifetime &amp; Life</c:v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Lit>
                    <c:ptCount val="7"/>
                    <c:pt idx="0">
                      <c:v>Northeast</c:v>
                    </c:pt>
                    <c:pt idx="1">
                      <c:v>MidAtlantic</c:v>
                    </c:pt>
                    <c:pt idx="2">
                      <c:v>Southeast</c:v>
                    </c:pt>
                    <c:pt idx="3">
                      <c:v>Great Lakes</c:v>
                    </c:pt>
                    <c:pt idx="4">
                      <c:v>North Central</c:v>
                    </c:pt>
                    <c:pt idx="5">
                      <c:v>Southwest</c:v>
                    </c:pt>
                    <c:pt idx="6">
                      <c:v>West</c:v>
                    </c:pt>
                  </c:strLit>
                </c:cat>
                <c:val>
                  <c:numLit>
                    <c:formatCode>General</c:formatCode>
                    <c:ptCount val="7"/>
                    <c:pt idx="0">
                      <c:v>16</c:v>
                    </c:pt>
                    <c:pt idx="1">
                      <c:v>17</c:v>
                    </c:pt>
                    <c:pt idx="2">
                      <c:v>21</c:v>
                    </c:pt>
                    <c:pt idx="3">
                      <c:v>20</c:v>
                    </c:pt>
                    <c:pt idx="4">
                      <c:v>17</c:v>
                    </c:pt>
                    <c:pt idx="5">
                      <c:v>10</c:v>
                    </c:pt>
                    <c:pt idx="6">
                      <c:v>25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0E-4E42-4B92-B83C-DBB3745DF965}"/>
                  </c:ext>
                </c:extLst>
              </c15:ser>
            </c15:filteredBarSeries>
          </c:ext>
        </c:extLst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February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Regular </c:v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756</c:v>
              </c:pt>
              <c:pt idx="1">
                <c:v>739</c:v>
              </c:pt>
              <c:pt idx="2">
                <c:v>791</c:v>
              </c:pt>
              <c:pt idx="3">
                <c:v>615</c:v>
              </c:pt>
              <c:pt idx="4">
                <c:v>462</c:v>
              </c:pt>
              <c:pt idx="5">
                <c:v>406</c:v>
              </c:pt>
              <c:pt idx="6">
                <c:v>621</c:v>
              </c:pt>
            </c:numLit>
          </c:val>
          <c:extLst>
            <c:ext xmlns:c16="http://schemas.microsoft.com/office/drawing/2014/chart" uri="{C3380CC4-5D6E-409C-BE32-E72D297353CC}">
              <c16:uniqueId val="{00000000-C743-4CE5-A606-030B0D7A5EE1}"/>
            </c:ext>
          </c:extLst>
        </c:ser>
        <c:ser>
          <c:idx val="1"/>
          <c:order val="1"/>
          <c:tx>
            <c:v>Special</c:v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43-4CE5-A606-030B0D7A5EE1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43-4CE5-A606-030B0D7A5EE1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43-4CE5-A606-030B0D7A5EE1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43-4CE5-A606-030B0D7A5EE1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43-4CE5-A606-030B0D7A5EE1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43-4CE5-A606-030B0D7A5EE1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43-4CE5-A606-030B0D7A5EE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1012</c:v>
              </c:pt>
              <c:pt idx="1">
                <c:v>1053</c:v>
              </c:pt>
              <c:pt idx="2">
                <c:v>1065</c:v>
              </c:pt>
              <c:pt idx="3">
                <c:v>950</c:v>
              </c:pt>
              <c:pt idx="4">
                <c:v>618</c:v>
              </c:pt>
              <c:pt idx="5">
                <c:v>521</c:v>
              </c:pt>
              <c:pt idx="6">
                <c:v>924</c:v>
              </c:pt>
            </c:numLit>
          </c:val>
          <c:extLst>
            <c:ext xmlns:c16="http://schemas.microsoft.com/office/drawing/2014/chart" uri="{C3380CC4-5D6E-409C-BE32-E72D297353CC}">
              <c16:uniqueId val="{00000008-C743-4CE5-A606-030B0D7A5EE1}"/>
            </c:ext>
          </c:extLst>
        </c:ser>
        <c:ser>
          <c:idx val="2"/>
          <c:order val="2"/>
          <c:tx>
            <c:v>Young Organist</c:v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131</c:v>
              </c:pt>
              <c:pt idx="1">
                <c:v>156</c:v>
              </c:pt>
              <c:pt idx="2">
                <c:v>156</c:v>
              </c:pt>
              <c:pt idx="3">
                <c:v>151</c:v>
              </c:pt>
              <c:pt idx="4">
                <c:v>92</c:v>
              </c:pt>
              <c:pt idx="5">
                <c:v>108</c:v>
              </c:pt>
              <c:pt idx="6">
                <c:v>191</c:v>
              </c:pt>
            </c:numLit>
          </c:val>
          <c:extLst>
            <c:ext xmlns:c16="http://schemas.microsoft.com/office/drawing/2014/chart" uri="{C3380CC4-5D6E-409C-BE32-E72D297353CC}">
              <c16:uniqueId val="{00000009-C743-4CE5-A606-030B0D7A5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A8-43F2-98A1-BDADD72F31B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AA8-43F2-98A1-BDADD72F31B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AA8-43F2-98A1-BDADD72F31B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AA8-43F2-98A1-BDADD72F31B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AA8-43F2-98A1-BDADD72F31B4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8-43F2-98A1-BDADD72F31B4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8-43F2-98A1-BDADD72F31B4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8-43F2-98A1-BDADD72F31B4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8-43F2-98A1-BDADD72F31B4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8-43F2-98A1-BDADD72F31B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Lifetime Member</c:v>
              </c:pt>
              <c:pt idx="4">
                <c:v>RCCO</c:v>
              </c:pt>
            </c:strLit>
          </c:cat>
          <c:val>
            <c:numLit>
              <c:formatCode>General</c:formatCode>
              <c:ptCount val="5"/>
              <c:pt idx="0">
                <c:v>4186</c:v>
              </c:pt>
              <c:pt idx="1">
                <c:v>6170</c:v>
              </c:pt>
              <c:pt idx="2">
                <c:v>926</c:v>
              </c:pt>
              <c:pt idx="3">
                <c:v>131</c:v>
              </c:pt>
              <c:pt idx="4">
                <c:v>51</c:v>
              </c:pt>
            </c:numLit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AAA8-43F2-98A1-BDADD72F31B4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AAA8-43F2-98A1-BDADD72F31B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AAA8-43F2-98A1-BDADD72F31B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AAA8-43F2-98A1-BDADD72F31B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AAA8-43F2-98A1-BDADD72F31B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AAA8-43F2-98A1-BDADD72F31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Lifetime Member</c:v>
              </c:pt>
              <c:pt idx="4">
                <c:v>RCCO</c:v>
              </c:pt>
            </c:strLit>
          </c:cat>
          <c:val>
            <c:numLit>
              <c:formatCode>General</c:formatCode>
              <c:ptCount val="5"/>
              <c:pt idx="0">
                <c:v>0.36514305652477319</c:v>
              </c:pt>
              <c:pt idx="1">
                <c:v>0.53820655966503839</c:v>
              </c:pt>
              <c:pt idx="2">
                <c:v>8.0774598743893936E-2</c:v>
              </c:pt>
              <c:pt idx="3">
                <c:v>1.1427076064200977E-2</c:v>
              </c:pt>
              <c:pt idx="4">
                <c:v>4.4487090020935097E-3</c:v>
              </c:pt>
            </c:numLit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AAA8-43F2-98A1-BDADD72F31B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2A-413F-A455-D5B20A03672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2A-413F-A455-D5B20A03672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02A-413F-A455-D5B20A03672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2A-413F-A455-D5B20A03672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2A-413F-A455-D5B20A036729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02A-413F-A455-D5B20A036729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02A-413F-A455-D5B20A036729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02A-413F-A455-D5B20A036729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02A-413F-A455-D5B20A0367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Ind. Regular</c:v>
              </c:pt>
              <c:pt idx="4">
                <c:v>Ind. Special</c:v>
              </c:pt>
              <c:pt idx="5">
                <c:v>Ind. Young Organist</c:v>
              </c:pt>
              <c:pt idx="6">
                <c:v>Lifetime Member</c:v>
              </c:pt>
              <c:pt idx="7">
                <c:v>RCCO</c:v>
              </c:pt>
            </c:strLit>
          </c:cat>
          <c:val>
            <c:numLit>
              <c:formatCode>General</c:formatCode>
              <c:ptCount val="8"/>
              <c:pt idx="0">
                <c:v>12</c:v>
              </c:pt>
              <c:pt idx="1">
                <c:v>4</c:v>
              </c:pt>
              <c:pt idx="2">
                <c:v>4</c:v>
              </c:pt>
              <c:pt idx="3">
                <c:v>0</c:v>
              </c:pt>
              <c:pt idx="4">
                <c:v>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2-802A-413F-A455-D5B20A03672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77-4376-A624-37371FB5242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77-4376-A624-37371FB5242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877-4376-A624-37371FB5242C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77-4376-A624-37371FB5242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77-4376-A624-37371FB5242C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877-4376-A624-37371FB5242C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877-4376-A624-37371FB5242C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877-4376-A624-37371FB5242C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877-4376-A624-37371FB5242C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7-4376-A624-37371FB52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Ind. Regular</c:v>
              </c:pt>
              <c:pt idx="4">
                <c:v>Ind. Special</c:v>
              </c:pt>
              <c:pt idx="5">
                <c:v>Ind. Young Organist</c:v>
              </c:pt>
              <c:pt idx="6">
                <c:v>Lifetime &amp; Life</c:v>
              </c:pt>
              <c:pt idx="7">
                <c:v>RCCO</c:v>
              </c:pt>
            </c:strLit>
          </c:cat>
          <c:val>
            <c:numLit>
              <c:formatCode>_(* #,##0_);_(* \(#,##0\);_(* "-"??_);_(@_)</c:formatCode>
              <c:ptCount val="8"/>
              <c:pt idx="0">
                <c:v>4053</c:v>
              </c:pt>
              <c:pt idx="1">
                <c:v>5954</c:v>
              </c:pt>
              <c:pt idx="2">
                <c:v>865</c:v>
              </c:pt>
              <c:pt idx="3">
                <c:v>116</c:v>
              </c:pt>
              <c:pt idx="4">
                <c:v>197</c:v>
              </c:pt>
              <c:pt idx="5">
                <c:v>43</c:v>
              </c:pt>
              <c:pt idx="6">
                <c:v>131</c:v>
              </c:pt>
              <c:pt idx="7">
                <c:v>51</c:v>
              </c:pt>
            </c:numLit>
          </c:val>
          <c:extLst>
            <c:ext xmlns:c16="http://schemas.microsoft.com/office/drawing/2014/chart" uri="{C3380CC4-5D6E-409C-BE32-E72D297353CC}">
              <c16:uniqueId val="{00000012-D877-4376-A624-37371FB5242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Membership Counts by Region -</a:t>
            </a:r>
            <a:r>
              <a:rPr lang="en-US" baseline="0"/>
              <a:t> March 2024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Regular </c:v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_(* #,##0_);_(* \(#,##0\);_(* "-"??_);_(@_)</c:formatCode>
              <c:ptCount val="7"/>
              <c:pt idx="0">
                <c:v>688</c:v>
              </c:pt>
              <c:pt idx="1">
                <c:v>668</c:v>
              </c:pt>
              <c:pt idx="2">
                <c:v>744</c:v>
              </c:pt>
              <c:pt idx="3">
                <c:v>568</c:v>
              </c:pt>
              <c:pt idx="4">
                <c:v>426</c:v>
              </c:pt>
              <c:pt idx="5">
                <c:v>378</c:v>
              </c:pt>
              <c:pt idx="6">
                <c:v>581</c:v>
              </c:pt>
            </c:numLit>
          </c:val>
          <c:extLst>
            <c:ext xmlns:c16="http://schemas.microsoft.com/office/drawing/2014/chart" uri="{C3380CC4-5D6E-409C-BE32-E72D297353CC}">
              <c16:uniqueId val="{00000000-258D-4F2D-B0F3-F1DF7C382E51}"/>
            </c:ext>
          </c:extLst>
        </c:ser>
        <c:ser>
          <c:idx val="1"/>
          <c:order val="1"/>
          <c:tx>
            <c:v>Special</c:v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_(* #,##0_);_(* \(#,##0\);_(* "-"??_);_(@_)</c:formatCode>
              <c:ptCount val="7"/>
              <c:pt idx="0">
                <c:v>994</c:v>
              </c:pt>
              <c:pt idx="1">
                <c:v>1033</c:v>
              </c:pt>
              <c:pt idx="2">
                <c:v>1029</c:v>
              </c:pt>
              <c:pt idx="3">
                <c:v>891</c:v>
              </c:pt>
              <c:pt idx="4">
                <c:v>596</c:v>
              </c:pt>
              <c:pt idx="5">
                <c:v>516</c:v>
              </c:pt>
              <c:pt idx="6">
                <c:v>895</c:v>
              </c:pt>
            </c:numLit>
          </c:val>
          <c:extLst>
            <c:ext xmlns:c16="http://schemas.microsoft.com/office/drawing/2014/chart" uri="{C3380CC4-5D6E-409C-BE32-E72D297353CC}">
              <c16:uniqueId val="{00000001-258D-4F2D-B0F3-F1DF7C382E51}"/>
            </c:ext>
          </c:extLst>
        </c:ser>
        <c:ser>
          <c:idx val="2"/>
          <c:order val="2"/>
          <c:tx>
            <c:v>Young Organist</c:v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dLbl>
              <c:idx val="3"/>
              <c:layout>
                <c:manualLayout>
                  <c:x val="0"/>
                  <c:y val="-7.9207909029998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8D-4F2D-B0F3-F1DF7C382E5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_(* #,##0_);_(* \(#,##0\);_(* "-"??_);_(@_)</c:formatCode>
              <c:ptCount val="7"/>
              <c:pt idx="0">
                <c:v>116</c:v>
              </c:pt>
              <c:pt idx="1">
                <c:v>119</c:v>
              </c:pt>
              <c:pt idx="2">
                <c:v>139</c:v>
              </c:pt>
              <c:pt idx="3">
                <c:v>136</c:v>
              </c:pt>
              <c:pt idx="4">
                <c:v>103</c:v>
              </c:pt>
              <c:pt idx="5">
                <c:v>90</c:v>
              </c:pt>
              <c:pt idx="6">
                <c:v>162</c:v>
              </c:pt>
            </c:numLit>
          </c:val>
          <c:extLst>
            <c:ext xmlns:c16="http://schemas.microsoft.com/office/drawing/2014/chart" uri="{C3380CC4-5D6E-409C-BE32-E72D297353CC}">
              <c16:uniqueId val="{00000003-258D-4F2D-B0F3-F1DF7C382E51}"/>
            </c:ext>
          </c:extLst>
        </c:ser>
        <c:ser>
          <c:idx val="4"/>
          <c:order val="4"/>
          <c:tx>
            <c:v>Dual Reg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3.384094754653151E-3"/>
                  <c:y val="-5.657707787857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8D-4F2D-B0F3-F1DF7C382E51}"/>
                </c:ext>
              </c:extLst>
            </c:dLbl>
            <c:dLbl>
              <c:idx val="1"/>
              <c:layout>
                <c:manualLayout>
                  <c:x val="1.1280315848843769E-3"/>
                  <c:y val="-0.16973123363571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8D-4F2D-B0F3-F1DF7C382E51}"/>
                </c:ext>
              </c:extLst>
            </c:dLbl>
            <c:dLbl>
              <c:idx val="2"/>
              <c:layout>
                <c:manualLayout>
                  <c:x val="5.6401579244219251E-3"/>
                  <c:y val="-0.1471004024842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8D-4F2D-B0F3-F1DF7C382E51}"/>
                </c:ext>
              </c:extLst>
            </c:dLbl>
            <c:dLbl>
              <c:idx val="3"/>
              <c:layout>
                <c:manualLayout>
                  <c:x val="1.0152284263959309E-2"/>
                  <c:y val="-0.181046649211425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8D-4F2D-B0F3-F1DF7C382E51}"/>
                </c:ext>
              </c:extLst>
            </c:dLbl>
            <c:dLbl>
              <c:idx val="4"/>
              <c:layout>
                <c:manualLayout>
                  <c:x val="1.1280315848843767E-2"/>
                  <c:y val="-0.1546440128680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8D-4F2D-B0F3-F1DF7C382E51}"/>
                </c:ext>
              </c:extLst>
            </c:dLbl>
            <c:dLbl>
              <c:idx val="5"/>
              <c:layout>
                <c:manualLayout>
                  <c:x val="3.3840947546531302E-3"/>
                  <c:y val="-0.12446957133285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8D-4F2D-B0F3-F1DF7C382E51}"/>
                </c:ext>
              </c:extLst>
            </c:dLbl>
            <c:dLbl>
              <c:idx val="6"/>
              <c:layout>
                <c:manualLayout>
                  <c:x val="9.0242526790750149E-3"/>
                  <c:y val="-0.1018387401814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8D-4F2D-B0F3-F1DF7C382E5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219</c:v>
              </c:pt>
              <c:pt idx="1">
                <c:v>159</c:v>
              </c:pt>
              <c:pt idx="2">
                <c:v>136</c:v>
              </c:pt>
              <c:pt idx="3">
                <c:v>115</c:v>
              </c:pt>
              <c:pt idx="4">
                <c:v>39</c:v>
              </c:pt>
              <c:pt idx="5">
                <c:v>56</c:v>
              </c:pt>
              <c:pt idx="6">
                <c:v>112</c:v>
              </c:pt>
            </c:numLit>
          </c:val>
          <c:extLst>
            <c:ext xmlns:c16="http://schemas.microsoft.com/office/drawing/2014/chart" uri="{C3380CC4-5D6E-409C-BE32-E72D297353CC}">
              <c16:uniqueId val="{0000000B-258D-4F2D-B0F3-F1DF7C382E51}"/>
            </c:ext>
          </c:extLst>
        </c:ser>
        <c:ser>
          <c:idx val="5"/>
          <c:order val="5"/>
          <c:tx>
            <c:v>Dual Spec</c:v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9.0242526790749941E-3"/>
                  <c:y val="-9.8066934989522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8D-4F2D-B0F3-F1DF7C382E51}"/>
                </c:ext>
              </c:extLst>
            </c:dLbl>
            <c:dLbl>
              <c:idx val="1"/>
              <c:layout>
                <c:manualLayout>
                  <c:x val="1.2408347433728102E-2"/>
                  <c:y val="-0.1018387401814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8D-4F2D-B0F3-F1DF7C382E51}"/>
                </c:ext>
              </c:extLst>
            </c:dLbl>
            <c:dLbl>
              <c:idx val="2"/>
              <c:layout>
                <c:manualLayout>
                  <c:x val="1.6920473773265651E-2"/>
                  <c:y val="-9.8066934989522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8D-4F2D-B0F3-F1DF7C382E51}"/>
                </c:ext>
              </c:extLst>
            </c:dLbl>
            <c:dLbl>
              <c:idx val="3"/>
              <c:layout>
                <c:manualLayout>
                  <c:x val="1.6920473773265651E-2"/>
                  <c:y val="-0.12446957133285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8D-4F2D-B0F3-F1DF7C382E51}"/>
                </c:ext>
              </c:extLst>
            </c:dLbl>
            <c:dLbl>
              <c:idx val="4"/>
              <c:layout>
                <c:manualLayout>
                  <c:x val="1.9176536943034322E-2"/>
                  <c:y val="-0.1131541557571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8D-4F2D-B0F3-F1DF7C382E51}"/>
                </c:ext>
              </c:extLst>
            </c:dLbl>
            <c:dLbl>
              <c:idx val="5"/>
              <c:layout>
                <c:manualLayout>
                  <c:x val="1.0152284263959309E-2"/>
                  <c:y val="-0.165959428443806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8D-4F2D-B0F3-F1DF7C382E51}"/>
                </c:ext>
              </c:extLst>
            </c:dLbl>
            <c:dLbl>
              <c:idx val="6"/>
              <c:layout>
                <c:manualLayout>
                  <c:x val="2.7072758037225041E-2"/>
                  <c:y val="-0.1018387401814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8D-4F2D-B0F3-F1DF7C382E5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239</c:v>
              </c:pt>
              <c:pt idx="1">
                <c:v>162</c:v>
              </c:pt>
              <c:pt idx="2">
                <c:v>131</c:v>
              </c:pt>
              <c:pt idx="3">
                <c:v>116</c:v>
              </c:pt>
              <c:pt idx="4">
                <c:v>47</c:v>
              </c:pt>
              <c:pt idx="5">
                <c:v>45</c:v>
              </c:pt>
              <c:pt idx="6">
                <c:v>147</c:v>
              </c:pt>
            </c:numLit>
          </c:val>
          <c:extLst>
            <c:ext xmlns:c16="http://schemas.microsoft.com/office/drawing/2014/chart" uri="{C3380CC4-5D6E-409C-BE32-E72D297353CC}">
              <c16:uniqueId val="{00000013-258D-4F2D-B0F3-F1DF7C382E51}"/>
            </c:ext>
          </c:extLst>
        </c:ser>
        <c:ser>
          <c:idx val="6"/>
          <c:order val="6"/>
          <c:tx>
            <c:v>Dual YO</c:v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6920473773265672E-2"/>
                  <c:y val="-0.1357849869085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8D-4F2D-B0F3-F1DF7C382E51}"/>
                </c:ext>
              </c:extLst>
            </c:dLbl>
            <c:dLbl>
              <c:idx val="1"/>
              <c:layout>
                <c:manualLayout>
                  <c:x val="1.9176536943034363E-2"/>
                  <c:y val="-9.0523324605712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8D-4F2D-B0F3-F1DF7C382E51}"/>
                </c:ext>
              </c:extLst>
            </c:dLbl>
            <c:dLbl>
              <c:idx val="2"/>
              <c:layout>
                <c:manualLayout>
                  <c:x val="2.2560631697687534E-2"/>
                  <c:y val="-9.0523324605712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8D-4F2D-B0F3-F1DF7C382E51}"/>
                </c:ext>
              </c:extLst>
            </c:dLbl>
            <c:dLbl>
              <c:idx val="3"/>
              <c:layout>
                <c:manualLayout>
                  <c:x val="1.8048505358149947E-2"/>
                  <c:y val="-9.0523324605712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8D-4F2D-B0F3-F1DF7C382E51}"/>
                </c:ext>
              </c:extLst>
            </c:dLbl>
            <c:dLbl>
              <c:idx val="4"/>
              <c:layout>
                <c:manualLayout>
                  <c:x val="1.9176536943034405E-2"/>
                  <c:y val="-6.7892493454284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8D-4F2D-B0F3-F1DF7C382E51}"/>
                </c:ext>
              </c:extLst>
            </c:dLbl>
            <c:dLbl>
              <c:idx val="5"/>
              <c:layout>
                <c:manualLayout>
                  <c:x val="1.4664410603496816E-2"/>
                  <c:y val="-0.10561054537333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8D-4F2D-B0F3-F1DF7C382E51}"/>
                </c:ext>
              </c:extLst>
            </c:dLbl>
            <c:dLbl>
              <c:idx val="6"/>
              <c:layout>
                <c:manualLayout>
                  <c:x val="3.3840947546531303E-2"/>
                  <c:y val="-9.0523324605712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8D-4F2D-B0F3-F1DF7C382E5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38</c:v>
              </c:pt>
              <c:pt idx="1">
                <c:v>42</c:v>
              </c:pt>
              <c:pt idx="2">
                <c:v>37</c:v>
              </c:pt>
              <c:pt idx="3">
                <c:v>64</c:v>
              </c:pt>
              <c:pt idx="4">
                <c:v>25</c:v>
              </c:pt>
              <c:pt idx="5">
                <c:v>24</c:v>
              </c:pt>
              <c:pt idx="6">
                <c:v>43</c:v>
              </c:pt>
            </c:numLit>
          </c:val>
          <c:extLst>
            <c:ext xmlns:c16="http://schemas.microsoft.com/office/drawing/2014/chart" uri="{C3380CC4-5D6E-409C-BE32-E72D297353CC}">
              <c16:uniqueId val="{0000001B-258D-4F2D-B0F3-F1DF7C382E51}"/>
            </c:ext>
          </c:extLst>
        </c:ser>
        <c:ser>
          <c:idx val="7"/>
          <c:order val="7"/>
          <c:tx>
            <c:v>Dual Lifetime &amp;Life</c:v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792442188381235E-2"/>
                  <c:y val="-5.2805272686665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8D-4F2D-B0F3-F1DF7C382E51}"/>
                </c:ext>
              </c:extLst>
            </c:dLbl>
            <c:dLbl>
              <c:idx val="1"/>
              <c:layout>
                <c:manualLayout>
                  <c:x val="1.3536379018612479E-2"/>
                  <c:y val="-2.2630831151428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8D-4F2D-B0F3-F1DF7C382E51}"/>
                </c:ext>
              </c:extLst>
            </c:dLbl>
            <c:dLbl>
              <c:idx val="2"/>
              <c:layout>
                <c:manualLayout>
                  <c:x val="1.6920473773265651E-2"/>
                  <c:y val="-2.6402636343332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8D-4F2D-B0F3-F1DF7C382E51}"/>
                </c:ext>
              </c:extLst>
            </c:dLbl>
            <c:dLbl>
              <c:idx val="3"/>
              <c:layout>
                <c:manualLayout>
                  <c:x val="1.3536379018612439E-2"/>
                  <c:y val="-2.2630831151428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8D-4F2D-B0F3-F1DF7C382E51}"/>
                </c:ext>
              </c:extLst>
            </c:dLbl>
            <c:dLbl>
              <c:idx val="4"/>
              <c:layout>
                <c:manualLayout>
                  <c:x val="1.5792442188381193E-2"/>
                  <c:y val="-2.6402636343332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8D-4F2D-B0F3-F1DF7C382E51}"/>
                </c:ext>
              </c:extLst>
            </c:dLbl>
            <c:dLbl>
              <c:idx val="5"/>
              <c:layout>
                <c:manualLayout>
                  <c:x val="1.4664410603496981E-2"/>
                  <c:y val="-1.131541557571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8D-4F2D-B0F3-F1DF7C382E51}"/>
                </c:ext>
              </c:extLst>
            </c:dLbl>
            <c:dLbl>
              <c:idx val="6"/>
              <c:layout>
                <c:manualLayout>
                  <c:x val="2.7072758037225041E-2"/>
                  <c:y val="-1.5087220767618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8D-4F2D-B0F3-F1DF7C382E5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18</c:v>
              </c:pt>
              <c:pt idx="1">
                <c:v>7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8</c:v>
              </c:pt>
            </c:numLit>
          </c:val>
          <c:extLst>
            <c:ext xmlns:c16="http://schemas.microsoft.com/office/drawing/2014/chart" uri="{C3380CC4-5D6E-409C-BE32-E72D297353CC}">
              <c16:uniqueId val="{00000023-258D-4F2D-B0F3-F1DF7C382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Chapter Lifetime &amp; Life</c:v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cat>
                  <c:strLit>
                    <c:ptCount val="7"/>
                    <c:pt idx="0">
                      <c:v>Northeast</c:v>
                    </c:pt>
                    <c:pt idx="1">
                      <c:v>MidAtlantic</c:v>
                    </c:pt>
                    <c:pt idx="2">
                      <c:v>Southeast</c:v>
                    </c:pt>
                    <c:pt idx="3">
                      <c:v>Great Lakes</c:v>
                    </c:pt>
                    <c:pt idx="4">
                      <c:v>North Central</c:v>
                    </c:pt>
                    <c:pt idx="5">
                      <c:v>Southwest</c:v>
                    </c:pt>
                    <c:pt idx="6">
                      <c:v>West</c:v>
                    </c:pt>
                  </c:strLit>
                </c:cat>
                <c:val>
                  <c:numLit>
                    <c:formatCode>_(* #,##0_);_(* \(#,##0\);_(* "-"??_);_(@_)</c:formatCode>
                    <c:ptCount val="7"/>
                    <c:pt idx="0">
                      <c:v>17</c:v>
                    </c:pt>
                    <c:pt idx="1">
                      <c:v>17</c:v>
                    </c:pt>
                    <c:pt idx="2">
                      <c:v>21</c:v>
                    </c:pt>
                    <c:pt idx="3">
                      <c:v>20</c:v>
                    </c:pt>
                    <c:pt idx="4">
                      <c:v>17</c:v>
                    </c:pt>
                    <c:pt idx="5">
                      <c:v>10</c:v>
                    </c:pt>
                    <c:pt idx="6">
                      <c:v>24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24-258D-4F2D-B0F3-F1DF7C382E51}"/>
                  </c:ext>
                </c:extLst>
              </c15:ser>
            </c15:filteredBarSeries>
          </c:ext>
        </c:extLst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Membership Counts by Region -</a:t>
            </a:r>
            <a:r>
              <a:rPr lang="en-US" baseline="0"/>
              <a:t> March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Regular </c:v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_(* #,##0_);_(* \(#,##0\);_(* "-"??_);_(@_)</c:formatCode>
              <c:ptCount val="7"/>
              <c:pt idx="0">
                <c:v>766</c:v>
              </c:pt>
              <c:pt idx="1">
                <c:v>744</c:v>
              </c:pt>
              <c:pt idx="2">
                <c:v>794</c:v>
              </c:pt>
              <c:pt idx="3">
                <c:v>606</c:v>
              </c:pt>
              <c:pt idx="4">
                <c:v>459</c:v>
              </c:pt>
              <c:pt idx="5">
                <c:v>406</c:v>
              </c:pt>
              <c:pt idx="6">
                <c:v>619</c:v>
              </c:pt>
            </c:numLit>
          </c:val>
          <c:extLst>
            <c:ext xmlns:c16="http://schemas.microsoft.com/office/drawing/2014/chart" uri="{C3380CC4-5D6E-409C-BE32-E72D297353CC}">
              <c16:uniqueId val="{00000000-F68B-4637-ACC8-05C3CFD03635}"/>
            </c:ext>
          </c:extLst>
        </c:ser>
        <c:ser>
          <c:idx val="1"/>
          <c:order val="1"/>
          <c:tx>
            <c:v>Special</c:v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8B-4637-ACC8-05C3CFD03635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8B-4637-ACC8-05C3CFD03635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8B-4637-ACC8-05C3CFD03635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8B-4637-ACC8-05C3CFD03635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8B-4637-ACC8-05C3CFD03635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8B-4637-ACC8-05C3CFD03635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8B-4637-ACC8-05C3CFD0363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_(* #,##0_);_(* \(#,##0\);_(* "-"??_);_(@_)</c:formatCode>
              <c:ptCount val="7"/>
              <c:pt idx="0">
                <c:v>1020</c:v>
              </c:pt>
              <c:pt idx="1">
                <c:v>1056</c:v>
              </c:pt>
              <c:pt idx="2">
                <c:v>1068</c:v>
              </c:pt>
              <c:pt idx="3">
                <c:v>946</c:v>
              </c:pt>
              <c:pt idx="4">
                <c:v>623</c:v>
              </c:pt>
              <c:pt idx="5">
                <c:v>526</c:v>
              </c:pt>
              <c:pt idx="6">
                <c:v>925</c:v>
              </c:pt>
            </c:numLit>
          </c:val>
          <c:extLst>
            <c:ext xmlns:c16="http://schemas.microsoft.com/office/drawing/2014/chart" uri="{C3380CC4-5D6E-409C-BE32-E72D297353CC}">
              <c16:uniqueId val="{00000008-F68B-4637-ACC8-05C3CFD03635}"/>
            </c:ext>
          </c:extLst>
        </c:ser>
        <c:ser>
          <c:idx val="2"/>
          <c:order val="2"/>
          <c:tx>
            <c:v>Young Organist</c:v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_(* #,##0_);_(* \(#,##0\);_(* "-"??_);_(@_)</c:formatCode>
              <c:ptCount val="7"/>
              <c:pt idx="0">
                <c:v>126</c:v>
              </c:pt>
              <c:pt idx="1">
                <c:v>145</c:v>
              </c:pt>
              <c:pt idx="2">
                <c:v>150</c:v>
              </c:pt>
              <c:pt idx="3">
                <c:v>146</c:v>
              </c:pt>
              <c:pt idx="4">
                <c:v>89</c:v>
              </c:pt>
              <c:pt idx="5">
                <c:v>105</c:v>
              </c:pt>
              <c:pt idx="6">
                <c:v>185</c:v>
              </c:pt>
            </c:numLit>
          </c:val>
          <c:extLst>
            <c:ext xmlns:c16="http://schemas.microsoft.com/office/drawing/2014/chart" uri="{C3380CC4-5D6E-409C-BE32-E72D297353CC}">
              <c16:uniqueId val="{00000009-F68B-4637-ACC8-05C3CFD03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7D-431B-87B2-F1947E8BA1FF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57D-431B-87B2-F1947E8BA1FF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57D-431B-87B2-F1947E8BA1FF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7D-431B-87B2-F1947E8BA1F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7D-431B-87B2-F1947E8BA1FF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57D-431B-87B2-F1947E8BA1FF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57D-431B-87B2-F1947E8BA1FF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57D-431B-87B2-F1947E8BA1FF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57D-431B-87B2-F1947E8BA1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20'!$A$16:$A$25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'July 20'!$C$16:$C$24</c:f>
              <c:numCache>
                <c:formatCode>_(* #,##0_);_(* \(#,##0\);_(* "-"??_);_(@_)</c:formatCode>
                <c:ptCount val="9"/>
                <c:pt idx="0">
                  <c:v>4338</c:v>
                </c:pt>
                <c:pt idx="1">
                  <c:v>5294</c:v>
                </c:pt>
                <c:pt idx="2">
                  <c:v>951</c:v>
                </c:pt>
                <c:pt idx="3">
                  <c:v>168</c:v>
                </c:pt>
                <c:pt idx="4">
                  <c:v>146</c:v>
                </c:pt>
                <c:pt idx="5">
                  <c:v>44</c:v>
                </c:pt>
                <c:pt idx="6">
                  <c:v>78</c:v>
                </c:pt>
                <c:pt idx="7">
                  <c:v>69</c:v>
                </c:pt>
                <c:pt idx="8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57D-431B-87B2-F1947E8BA1F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2D-493C-9748-9E15FF15865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2D-493C-9748-9E15FF15865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32D-493C-9748-9E15FF1586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32D-493C-9748-9E15FF15865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32D-493C-9748-9E15FF158653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2D-493C-9748-9E15FF158653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2D-493C-9748-9E15FF158653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2D-493C-9748-9E15FF158653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2D-493C-9748-9E15FF158653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2D-493C-9748-9E15FF1586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Lifetime Member</c:v>
              </c:pt>
              <c:pt idx="4">
                <c:v>RCCO</c:v>
              </c:pt>
            </c:strLit>
          </c:cat>
          <c:val>
            <c:numLit>
              <c:formatCode>_(* #,##0_);_(* \(#,##0\);_(* "-"??_);_(@_)</c:formatCode>
              <c:ptCount val="5"/>
              <c:pt idx="0">
                <c:v>4169</c:v>
              </c:pt>
              <c:pt idx="1">
                <c:v>6151</c:v>
              </c:pt>
              <c:pt idx="2">
                <c:v>908</c:v>
              </c:pt>
              <c:pt idx="3">
                <c:v>131</c:v>
              </c:pt>
              <c:pt idx="4">
                <c:v>51</c:v>
              </c:pt>
            </c:numLit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D32D-493C-9748-9E15FF158653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D32D-493C-9748-9E15FF1586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D32D-493C-9748-9E15FF1586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D32D-493C-9748-9E15FF1586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D32D-493C-9748-9E15FF15865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D32D-493C-9748-9E15FF1586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Lifetime Member</c:v>
              </c:pt>
              <c:pt idx="4">
                <c:v>RCCO</c:v>
              </c:pt>
            </c:strLit>
          </c:cat>
          <c:val>
            <c:numLit>
              <c:formatCode>0.00%</c:formatCode>
              <c:ptCount val="5"/>
              <c:pt idx="0">
                <c:v>0.36538124452234882</c:v>
              </c:pt>
              <c:pt idx="1">
                <c:v>0.53908851884312003</c:v>
              </c:pt>
              <c:pt idx="2">
                <c:v>7.9579316389132335E-2</c:v>
              </c:pt>
              <c:pt idx="3">
                <c:v>1.1481156879929885E-2</c:v>
              </c:pt>
              <c:pt idx="4">
                <c:v>4.4697633654688868E-3</c:v>
              </c:pt>
            </c:numLit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D32D-493C-9748-9E15FF15865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July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'July 20'!$B$38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20'!$B$39:$B$45</c:f>
              <c:numCache>
                <c:formatCode>_(* #,##0_);_(* \(#,##0\);_(* "-"??_);_(@_)</c:formatCode>
                <c:ptCount val="7"/>
                <c:pt idx="0">
                  <c:v>797</c:v>
                </c:pt>
                <c:pt idx="1">
                  <c:v>751</c:v>
                </c:pt>
                <c:pt idx="2">
                  <c:v>780</c:v>
                </c:pt>
                <c:pt idx="3">
                  <c:v>608</c:v>
                </c:pt>
                <c:pt idx="4">
                  <c:v>408</c:v>
                </c:pt>
                <c:pt idx="5">
                  <c:v>395</c:v>
                </c:pt>
                <c:pt idx="6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A-483C-B029-EE6B8A90B82E}"/>
            </c:ext>
          </c:extLst>
        </c:ser>
        <c:ser>
          <c:idx val="1"/>
          <c:order val="1"/>
          <c:tx>
            <c:strRef>
              <c:f>'July 20'!$C$38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AA-483C-B029-EE6B8A90B82E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A-483C-B029-EE6B8A90B82E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A-483C-B029-EE6B8A90B82E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A-483C-B029-EE6B8A90B82E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A-483C-B029-EE6B8A90B82E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AA-483C-B029-EE6B8A90B82E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AA-483C-B029-EE6B8A90B8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20'!$C$39:$C$45</c:f>
              <c:numCache>
                <c:formatCode>_(* #,##0_);_(* \(#,##0\);_(* "-"??_);_(@_)</c:formatCode>
                <c:ptCount val="7"/>
                <c:pt idx="0">
                  <c:v>915</c:v>
                </c:pt>
                <c:pt idx="1">
                  <c:v>906</c:v>
                </c:pt>
                <c:pt idx="2">
                  <c:v>957</c:v>
                </c:pt>
                <c:pt idx="3">
                  <c:v>808</c:v>
                </c:pt>
                <c:pt idx="4">
                  <c:v>458</c:v>
                </c:pt>
                <c:pt idx="5">
                  <c:v>478</c:v>
                </c:pt>
                <c:pt idx="6">
                  <c:v>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AA-483C-B029-EE6B8A90B82E}"/>
            </c:ext>
          </c:extLst>
        </c:ser>
        <c:ser>
          <c:idx val="2"/>
          <c:order val="2"/>
          <c:tx>
            <c:strRef>
              <c:f>'July 20'!$D$38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20'!$D$39:$D$45</c:f>
              <c:numCache>
                <c:formatCode>_(* #,##0_);_(* \(#,##0\);_(* "-"??_);_(@_)</c:formatCode>
                <c:ptCount val="7"/>
                <c:pt idx="0">
                  <c:v>167</c:v>
                </c:pt>
                <c:pt idx="1">
                  <c:v>137</c:v>
                </c:pt>
                <c:pt idx="2">
                  <c:v>117</c:v>
                </c:pt>
                <c:pt idx="3">
                  <c:v>155</c:v>
                </c:pt>
                <c:pt idx="4">
                  <c:v>130</c:v>
                </c:pt>
                <c:pt idx="5">
                  <c:v>89</c:v>
                </c:pt>
                <c:pt idx="6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AA-483C-B029-EE6B8A90B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July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July!$B$22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July!$A$23:$A$29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July!$B$23:$B$29</c:f>
              <c:numCache>
                <c:formatCode>_(* #,##0_);_(* \(#,##0\);_(* "-"??_);_(@_)</c:formatCode>
                <c:ptCount val="7"/>
                <c:pt idx="0">
                  <c:v>948</c:v>
                </c:pt>
                <c:pt idx="1">
                  <c:v>951</c:v>
                </c:pt>
                <c:pt idx="2">
                  <c:v>986</c:v>
                </c:pt>
                <c:pt idx="3">
                  <c:v>766</c:v>
                </c:pt>
                <c:pt idx="4">
                  <c:v>546</c:v>
                </c:pt>
                <c:pt idx="5">
                  <c:v>474</c:v>
                </c:pt>
                <c:pt idx="6">
                  <c:v>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8-4846-81B5-79F92A610C29}"/>
            </c:ext>
          </c:extLst>
        </c:ser>
        <c:ser>
          <c:idx val="1"/>
          <c:order val="1"/>
          <c:tx>
            <c:strRef>
              <c:f>July!$C$22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68-4846-81B5-79F92A610C29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68-4846-81B5-79F92A610C29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8-4846-81B5-79F92A610C29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68-4846-81B5-79F92A610C29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8-4846-81B5-79F92A610C29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68-4846-81B5-79F92A610C29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68-4846-81B5-79F92A610C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July!$A$23:$A$29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July!$C$23:$C$29</c:f>
              <c:numCache>
                <c:formatCode>_(* #,##0_);_(* \(#,##0\);_(* "-"??_);_(@_)</c:formatCode>
                <c:ptCount val="7"/>
                <c:pt idx="0">
                  <c:v>988</c:v>
                </c:pt>
                <c:pt idx="1">
                  <c:v>1023</c:v>
                </c:pt>
                <c:pt idx="2">
                  <c:v>1067</c:v>
                </c:pt>
                <c:pt idx="3">
                  <c:v>925</c:v>
                </c:pt>
                <c:pt idx="4">
                  <c:v>579</c:v>
                </c:pt>
                <c:pt idx="5">
                  <c:v>528</c:v>
                </c:pt>
                <c:pt idx="6">
                  <c:v>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68-4846-81B5-79F92A610C29}"/>
            </c:ext>
          </c:extLst>
        </c:ser>
        <c:ser>
          <c:idx val="2"/>
          <c:order val="2"/>
          <c:tx>
            <c:strRef>
              <c:f>July!$D$22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July!$A$23:$A$29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July!$D$23:$D$29</c:f>
              <c:numCache>
                <c:formatCode>_(* #,##0_);_(* \(#,##0\);_(* "-"??_);_(@_)</c:formatCode>
                <c:ptCount val="7"/>
                <c:pt idx="0">
                  <c:v>180</c:v>
                </c:pt>
                <c:pt idx="1">
                  <c:v>167</c:v>
                </c:pt>
                <c:pt idx="2">
                  <c:v>137</c:v>
                </c:pt>
                <c:pt idx="3">
                  <c:v>143</c:v>
                </c:pt>
                <c:pt idx="4">
                  <c:v>145</c:v>
                </c:pt>
                <c:pt idx="5">
                  <c:v>87</c:v>
                </c:pt>
                <c:pt idx="6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868-4846-81B5-79F92A610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AC-4A25-A6CA-7D193ACBBF3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BAC-4A25-A6CA-7D193ACBBF3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BAC-4A25-A6CA-7D193ACBBF33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AC-4A25-A6CA-7D193ACBBF3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AC-4A25-A6CA-7D193ACBBF33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BAC-4A25-A6CA-7D193ACBBF33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BAC-4A25-A6CA-7D193ACBBF33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BAC-4A25-A6CA-7D193ACBBF33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BAC-4A25-A6CA-7D193ACBBF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20'!$A$2:$A$10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'Aug 20'!$B$2:$B$10</c:f>
              <c:numCache>
                <c:formatCode>General</c:formatCode>
                <c:ptCount val="9"/>
                <c:pt idx="0">
                  <c:v>21</c:v>
                </c:pt>
                <c:pt idx="1">
                  <c:v>4</c:v>
                </c:pt>
                <c:pt idx="2">
                  <c:v>11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12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BAC-4A25-A6CA-7D193ACBBF3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CA-4317-8E5E-F526AAC2D0F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CA-4317-8E5E-F526AAC2D0F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0CA-4317-8E5E-F526AAC2D0F0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CA-4317-8E5E-F526AAC2D0F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CA-4317-8E5E-F526AAC2D0F0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0CA-4317-8E5E-F526AAC2D0F0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0CA-4317-8E5E-F526AAC2D0F0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0CA-4317-8E5E-F526AAC2D0F0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0CA-4317-8E5E-F526AAC2D0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20'!$A$16:$A$25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'Aug 20'!$C$16:$C$24</c:f>
              <c:numCache>
                <c:formatCode>_(* #,##0_);_(* \(#,##0\);_(* "-"??_);_(@_)</c:formatCode>
                <c:ptCount val="9"/>
                <c:pt idx="0">
                  <c:v>4692</c:v>
                </c:pt>
                <c:pt idx="1">
                  <c:v>5801</c:v>
                </c:pt>
                <c:pt idx="2">
                  <c:v>942</c:v>
                </c:pt>
                <c:pt idx="3">
                  <c:v>165</c:v>
                </c:pt>
                <c:pt idx="4">
                  <c:v>150</c:v>
                </c:pt>
                <c:pt idx="5">
                  <c:v>45</c:v>
                </c:pt>
                <c:pt idx="6">
                  <c:v>75</c:v>
                </c:pt>
                <c:pt idx="7">
                  <c:v>71</c:v>
                </c:pt>
                <c:pt idx="8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0CA-4317-8E5E-F526AAC2D0F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August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'Aug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20'!$B$30:$B$36</c:f>
              <c:numCache>
                <c:formatCode>_(* #,##0_);_(* \(#,##0\);_(* "-"??_);_(@_)</c:formatCode>
                <c:ptCount val="7"/>
                <c:pt idx="0">
                  <c:v>825</c:v>
                </c:pt>
                <c:pt idx="1">
                  <c:v>806</c:v>
                </c:pt>
                <c:pt idx="2">
                  <c:v>844</c:v>
                </c:pt>
                <c:pt idx="3">
                  <c:v>655</c:v>
                </c:pt>
                <c:pt idx="4">
                  <c:v>515</c:v>
                </c:pt>
                <c:pt idx="5">
                  <c:v>418</c:v>
                </c:pt>
                <c:pt idx="6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2-4A96-B743-E9908B33EB4D}"/>
            </c:ext>
          </c:extLst>
        </c:ser>
        <c:ser>
          <c:idx val="1"/>
          <c:order val="1"/>
          <c:tx>
            <c:strRef>
              <c:f>'Aug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E2-4A96-B743-E9908B33EB4D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E2-4A96-B743-E9908B33EB4D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E2-4A96-B743-E9908B33EB4D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E2-4A96-B743-E9908B33EB4D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E2-4A96-B743-E9908B33EB4D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E2-4A96-B743-E9908B33EB4D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E2-4A96-B743-E9908B33EB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20'!$C$30:$C$36</c:f>
              <c:numCache>
                <c:formatCode>_(* #,##0_);_(* \(#,##0\);_(* "-"??_);_(@_)</c:formatCode>
                <c:ptCount val="7"/>
                <c:pt idx="0">
                  <c:v>974</c:v>
                </c:pt>
                <c:pt idx="1">
                  <c:v>988</c:v>
                </c:pt>
                <c:pt idx="2">
                  <c:v>1028</c:v>
                </c:pt>
                <c:pt idx="3">
                  <c:v>875</c:v>
                </c:pt>
                <c:pt idx="4">
                  <c:v>586</c:v>
                </c:pt>
                <c:pt idx="5">
                  <c:v>511</c:v>
                </c:pt>
                <c:pt idx="6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E2-4A96-B743-E9908B33EB4D}"/>
            </c:ext>
          </c:extLst>
        </c:ser>
        <c:ser>
          <c:idx val="2"/>
          <c:order val="2"/>
          <c:tx>
            <c:strRef>
              <c:f>'Aug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20'!$D$30:$D$36</c:f>
              <c:numCache>
                <c:formatCode>_(* #,##0_);_(* \(#,##0\);_(* "-"??_);_(@_)</c:formatCode>
                <c:ptCount val="7"/>
                <c:pt idx="0">
                  <c:v>165</c:v>
                </c:pt>
                <c:pt idx="1">
                  <c:v>133</c:v>
                </c:pt>
                <c:pt idx="2">
                  <c:v>115</c:v>
                </c:pt>
                <c:pt idx="3">
                  <c:v>158</c:v>
                </c:pt>
                <c:pt idx="4">
                  <c:v>139</c:v>
                </c:pt>
                <c:pt idx="5">
                  <c:v>86</c:v>
                </c:pt>
                <c:pt idx="6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AE2-4A96-B743-E9908B33E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August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August!$B$39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August!$A$40:$A$46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August!$B$40:$B$46</c:f>
              <c:numCache>
                <c:formatCode>_(* #,##0_);_(* \(#,##0\);_(* "-"??_);_(@_)</c:formatCode>
                <c:ptCount val="7"/>
                <c:pt idx="0">
                  <c:v>929</c:v>
                </c:pt>
                <c:pt idx="1">
                  <c:v>967</c:v>
                </c:pt>
                <c:pt idx="2">
                  <c:v>992</c:v>
                </c:pt>
                <c:pt idx="3">
                  <c:v>760</c:v>
                </c:pt>
                <c:pt idx="4">
                  <c:v>565</c:v>
                </c:pt>
                <c:pt idx="5">
                  <c:v>485</c:v>
                </c:pt>
                <c:pt idx="6">
                  <c:v>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5-4528-B55C-250452513943}"/>
            </c:ext>
          </c:extLst>
        </c:ser>
        <c:ser>
          <c:idx val="1"/>
          <c:order val="1"/>
          <c:tx>
            <c:strRef>
              <c:f>August!$C$39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C5-4528-B55C-250452513943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C5-4528-B55C-250452513943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C5-4528-B55C-250452513943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C5-4528-B55C-250452513943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C5-4528-B55C-250452513943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C5-4528-B55C-250452513943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C5-4528-B55C-25045251394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August!$A$40:$A$46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August!$C$40:$C$46</c:f>
              <c:numCache>
                <c:formatCode>_(* #,##0_);_(* \(#,##0\);_(* "-"??_);_(@_)</c:formatCode>
                <c:ptCount val="7"/>
                <c:pt idx="0">
                  <c:v>997</c:v>
                </c:pt>
                <c:pt idx="1">
                  <c:v>1043</c:v>
                </c:pt>
                <c:pt idx="2">
                  <c:v>1097</c:v>
                </c:pt>
                <c:pt idx="3">
                  <c:v>951</c:v>
                </c:pt>
                <c:pt idx="4">
                  <c:v>602</c:v>
                </c:pt>
                <c:pt idx="5">
                  <c:v>541</c:v>
                </c:pt>
                <c:pt idx="6">
                  <c:v>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C5-4528-B55C-250452513943}"/>
            </c:ext>
          </c:extLst>
        </c:ser>
        <c:ser>
          <c:idx val="2"/>
          <c:order val="2"/>
          <c:tx>
            <c:strRef>
              <c:f>August!$D$39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August!$A$40:$A$46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August!$D$40:$D$46</c:f>
              <c:numCache>
                <c:formatCode>_(* #,##0_);_(* \(#,##0\);_(* "-"??_);_(@_)</c:formatCode>
                <c:ptCount val="7"/>
                <c:pt idx="0">
                  <c:v>176</c:v>
                </c:pt>
                <c:pt idx="1">
                  <c:v>153</c:v>
                </c:pt>
                <c:pt idx="2">
                  <c:v>132</c:v>
                </c:pt>
                <c:pt idx="3">
                  <c:v>141</c:v>
                </c:pt>
                <c:pt idx="4">
                  <c:v>138</c:v>
                </c:pt>
                <c:pt idx="5">
                  <c:v>88</c:v>
                </c:pt>
                <c:pt idx="6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6C5-4528-B55C-250452513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D5-46A2-9F98-6660E74E708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D5-46A2-9F98-6660E74E708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0D5-46A2-9F98-6660E74E708A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D5-46A2-9F98-6660E74E708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D5-46A2-9F98-6660E74E708A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0D5-46A2-9F98-6660E74E708A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0D5-46A2-9F98-6660E74E708A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0D5-46A2-9F98-6660E74E708A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0D5-46A2-9F98-6660E74E70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20'!$A$2:$A$10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'Sept 20'!$B$2:$B$10</c:f>
              <c:numCache>
                <c:formatCode>General</c:formatCode>
                <c:ptCount val="9"/>
                <c:pt idx="0">
                  <c:v>10</c:v>
                </c:pt>
                <c:pt idx="1">
                  <c:v>6</c:v>
                </c:pt>
                <c:pt idx="2">
                  <c:v>25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0D5-46A2-9F98-6660E74E708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September!$A$2:$A$16</c:f>
              <c:strCache>
                <c:ptCount val="1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Regular 2 Year</c:v>
                </c:pt>
                <c:pt idx="5">
                  <c:v>Ind. Regular 3 Year</c:v>
                </c:pt>
                <c:pt idx="6">
                  <c:v>Ind. Special</c:v>
                </c:pt>
                <c:pt idx="7">
                  <c:v>Ind. Special 2 Year</c:v>
                </c:pt>
                <c:pt idx="8">
                  <c:v>Ind. Special 3 Year</c:v>
                </c:pt>
                <c:pt idx="9">
                  <c:v>Ind. Young Organist</c:v>
                </c:pt>
                <c:pt idx="10">
                  <c:v>Ind. Young Organist 2 Year</c:v>
                </c:pt>
                <c:pt idx="11">
                  <c:v>Ind. Young Organist 3 Year</c:v>
                </c:pt>
                <c:pt idx="12">
                  <c:v>Volunteer</c:v>
                </c:pt>
                <c:pt idx="13">
                  <c:v>Lifetime Member</c:v>
                </c:pt>
                <c:pt idx="14">
                  <c:v>RCCO</c:v>
                </c:pt>
              </c:strCache>
            </c:strRef>
          </c:cat>
          <c:val>
            <c:numRef>
              <c:f>September!$B$2:$B$16</c:f>
              <c:numCache>
                <c:formatCode>General</c:formatCode>
                <c:ptCount val="15"/>
                <c:pt idx="0">
                  <c:v>47</c:v>
                </c:pt>
                <c:pt idx="1">
                  <c:v>18</c:v>
                </c:pt>
                <c:pt idx="2">
                  <c:v>70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C0-4A60-A9A2-23EAADEB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.69676399825021873"/>
          <c:y val="2.7777777777777776E-2"/>
          <c:w val="0.28934711286089237"/>
          <c:h val="0.9583333333333333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2D-4B56-B103-8210691BFF1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2D-4B56-B103-8210691BFF1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42D-4B56-B103-8210691BFF1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2D-4B56-B103-8210691BFF1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2D-4B56-B103-8210691BFF1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42D-4B56-B103-8210691BFF1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42D-4B56-B103-8210691BFF1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42D-4B56-B103-8210691BFF1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42D-4B56-B103-8210691BFF1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20'!$A$16:$A$25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'Sept 20'!$C$16:$C$24</c:f>
              <c:numCache>
                <c:formatCode>_(* #,##0_);_(* \(#,##0\);_(* "-"??_);_(@_)</c:formatCode>
                <c:ptCount val="9"/>
                <c:pt idx="0">
                  <c:v>4680</c:v>
                </c:pt>
                <c:pt idx="1">
                  <c:v>5903</c:v>
                </c:pt>
                <c:pt idx="2">
                  <c:v>869</c:v>
                </c:pt>
                <c:pt idx="3">
                  <c:v>159</c:v>
                </c:pt>
                <c:pt idx="4">
                  <c:v>152</c:v>
                </c:pt>
                <c:pt idx="5">
                  <c:v>44</c:v>
                </c:pt>
                <c:pt idx="6">
                  <c:v>79</c:v>
                </c:pt>
                <c:pt idx="7">
                  <c:v>71</c:v>
                </c:pt>
                <c:pt idx="8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42D-4B56-B103-8210691BFF1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September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'Sept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20'!$B$30:$B$36</c:f>
              <c:numCache>
                <c:formatCode>_(* #,##0_);_(* \(#,##0\);_(* "-"??_);_(@_)</c:formatCode>
                <c:ptCount val="7"/>
                <c:pt idx="0">
                  <c:v>804</c:v>
                </c:pt>
                <c:pt idx="1">
                  <c:v>809</c:v>
                </c:pt>
                <c:pt idx="2">
                  <c:v>866</c:v>
                </c:pt>
                <c:pt idx="3">
                  <c:v>641</c:v>
                </c:pt>
                <c:pt idx="4">
                  <c:v>506</c:v>
                </c:pt>
                <c:pt idx="5">
                  <c:v>428</c:v>
                </c:pt>
                <c:pt idx="6">
                  <c:v>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4-45ED-8998-077D9E4EFBA8}"/>
            </c:ext>
          </c:extLst>
        </c:ser>
        <c:ser>
          <c:idx val="1"/>
          <c:order val="1"/>
          <c:tx>
            <c:strRef>
              <c:f>'Sept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B4-45ED-8998-077D9E4EFBA8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B4-45ED-8998-077D9E4EFBA8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B4-45ED-8998-077D9E4EFBA8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B4-45ED-8998-077D9E4EFBA8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B4-45ED-8998-077D9E4EFBA8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B4-45ED-8998-077D9E4EFBA8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B4-45ED-8998-077D9E4EFBA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20'!$C$30:$C$36</c:f>
              <c:numCache>
                <c:formatCode>_(* #,##0_);_(* \(#,##0\);_(* "-"??_);_(@_)</c:formatCode>
                <c:ptCount val="7"/>
                <c:pt idx="0">
                  <c:v>985</c:v>
                </c:pt>
                <c:pt idx="1">
                  <c:v>1006</c:v>
                </c:pt>
                <c:pt idx="2">
                  <c:v>1054</c:v>
                </c:pt>
                <c:pt idx="3">
                  <c:v>900</c:v>
                </c:pt>
                <c:pt idx="4">
                  <c:v>590</c:v>
                </c:pt>
                <c:pt idx="5">
                  <c:v>511</c:v>
                </c:pt>
                <c:pt idx="6">
                  <c:v>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B4-45ED-8998-077D9E4EFBA8}"/>
            </c:ext>
          </c:extLst>
        </c:ser>
        <c:ser>
          <c:idx val="2"/>
          <c:order val="2"/>
          <c:tx>
            <c:strRef>
              <c:f>'Sept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20'!$D$30:$D$36</c:f>
              <c:numCache>
                <c:formatCode>_(* #,##0_);_(* \(#,##0\);_(* "-"??_);_(@_)</c:formatCode>
                <c:ptCount val="7"/>
                <c:pt idx="0">
                  <c:v>158</c:v>
                </c:pt>
                <c:pt idx="1">
                  <c:v>127</c:v>
                </c:pt>
                <c:pt idx="2">
                  <c:v>113</c:v>
                </c:pt>
                <c:pt idx="3">
                  <c:v>139</c:v>
                </c:pt>
                <c:pt idx="4">
                  <c:v>130</c:v>
                </c:pt>
                <c:pt idx="5">
                  <c:v>80</c:v>
                </c:pt>
                <c:pt idx="6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B4-45ED-8998-077D9E4EF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-September2019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September!$B$39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September!$A$40:$A$46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September!$B$40:$B$46</c:f>
              <c:numCache>
                <c:formatCode>_(* #,##0_);_(* \(#,##0\);_(* "-"??_);_(@_)</c:formatCode>
                <c:ptCount val="7"/>
                <c:pt idx="0">
                  <c:v>945</c:v>
                </c:pt>
                <c:pt idx="1">
                  <c:v>981</c:v>
                </c:pt>
                <c:pt idx="2">
                  <c:v>994</c:v>
                </c:pt>
                <c:pt idx="3">
                  <c:v>780</c:v>
                </c:pt>
                <c:pt idx="4">
                  <c:v>563</c:v>
                </c:pt>
                <c:pt idx="5">
                  <c:v>503</c:v>
                </c:pt>
                <c:pt idx="6">
                  <c:v>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9-4D39-8C4B-C01940A5468C}"/>
            </c:ext>
          </c:extLst>
        </c:ser>
        <c:ser>
          <c:idx val="1"/>
          <c:order val="1"/>
          <c:tx>
            <c:strRef>
              <c:f>September!$C$39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49-4D39-8C4B-C01940A5468C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49-4D39-8C4B-C01940A5468C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49-4D39-8C4B-C01940A5468C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49-4D39-8C4B-C01940A5468C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49-4D39-8C4B-C01940A5468C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49-4D39-8C4B-C01940A5468C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49-4D39-8C4B-C01940A5468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September!$A$40:$A$46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September!$C$40:$C$46</c:f>
              <c:numCache>
                <c:formatCode>_(* #,##0_);_(* \(#,##0\);_(* "-"??_);_(@_)</c:formatCode>
                <c:ptCount val="7"/>
                <c:pt idx="0">
                  <c:v>1028</c:v>
                </c:pt>
                <c:pt idx="1">
                  <c:v>1052</c:v>
                </c:pt>
                <c:pt idx="2">
                  <c:v>1105</c:v>
                </c:pt>
                <c:pt idx="3">
                  <c:v>976</c:v>
                </c:pt>
                <c:pt idx="4">
                  <c:v>623</c:v>
                </c:pt>
                <c:pt idx="5">
                  <c:v>555</c:v>
                </c:pt>
                <c:pt idx="6">
                  <c:v>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49-4D39-8C4B-C01940A5468C}"/>
            </c:ext>
          </c:extLst>
        </c:ser>
        <c:ser>
          <c:idx val="2"/>
          <c:order val="2"/>
          <c:tx>
            <c:strRef>
              <c:f>September!$D$39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September!$A$40:$A$46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September!$D$40:$D$46</c:f>
              <c:numCache>
                <c:formatCode>_(* #,##0_);_(* \(#,##0\);_(* "-"??_);_(@_)</c:formatCode>
                <c:ptCount val="7"/>
                <c:pt idx="0">
                  <c:v>181</c:v>
                </c:pt>
                <c:pt idx="1">
                  <c:v>160</c:v>
                </c:pt>
                <c:pt idx="2">
                  <c:v>139</c:v>
                </c:pt>
                <c:pt idx="3">
                  <c:v>150</c:v>
                </c:pt>
                <c:pt idx="4">
                  <c:v>139</c:v>
                </c:pt>
                <c:pt idx="5">
                  <c:v>98</c:v>
                </c:pt>
                <c:pt idx="6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749-4D39-8C4B-C01940A54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EC-4FEA-B26E-A6E3A815D3D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EC-4FEA-B26E-A6E3A815D3D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EC-4FEA-B26E-A6E3A815D3D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EC-4FEA-B26E-A6E3A815D3D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EC-4FEA-B26E-A6E3A815D3D4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6EC-4FEA-B26E-A6E3A815D3D4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6EC-4FEA-B26E-A6E3A815D3D4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6EC-4FEA-B26E-A6E3A815D3D4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6EC-4FEA-B26E-A6E3A815D3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20'!$A$2:$A$10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'Oct 20'!$B$2:$B$10</c:f>
              <c:numCache>
                <c:formatCode>General</c:formatCode>
                <c:ptCount val="9"/>
                <c:pt idx="0">
                  <c:v>16</c:v>
                </c:pt>
                <c:pt idx="1">
                  <c:v>7</c:v>
                </c:pt>
                <c:pt idx="2">
                  <c:v>15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6EC-4FEA-B26E-A6E3A815D3D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1C-4201-8E8A-32EC7D01803F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1C-4201-8E8A-32EC7D01803F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1C-4201-8E8A-32EC7D01803F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1C-4201-8E8A-32EC7D01803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1C-4201-8E8A-32EC7D01803F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1C-4201-8E8A-32EC7D01803F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1C-4201-8E8A-32EC7D01803F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A1C-4201-8E8A-32EC7D01803F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A1C-4201-8E8A-32EC7D0180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20'!$A$16:$A$25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'Oct 20'!$C$16:$C$24</c:f>
              <c:numCache>
                <c:formatCode>_(* #,##0_);_(* \(#,##0\);_(* "-"??_);_(@_)</c:formatCode>
                <c:ptCount val="9"/>
                <c:pt idx="0">
                  <c:v>4722</c:v>
                </c:pt>
                <c:pt idx="1">
                  <c:v>5973</c:v>
                </c:pt>
                <c:pt idx="2">
                  <c:v>878</c:v>
                </c:pt>
                <c:pt idx="3">
                  <c:v>157</c:v>
                </c:pt>
                <c:pt idx="4">
                  <c:v>162</c:v>
                </c:pt>
                <c:pt idx="5">
                  <c:v>40</c:v>
                </c:pt>
                <c:pt idx="6">
                  <c:v>72</c:v>
                </c:pt>
                <c:pt idx="7">
                  <c:v>71</c:v>
                </c:pt>
                <c:pt idx="8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A1C-4201-8E8A-32EC7D01803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October </a:t>
            </a:r>
            <a:r>
              <a:rPr lang="en-US" baseline="0"/>
              <a:t>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'Oct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20'!$B$30:$B$36</c:f>
              <c:numCache>
                <c:formatCode>_(* #,##0_);_(* \(#,##0\);_(* "-"??_);_(@_)</c:formatCode>
                <c:ptCount val="7"/>
                <c:pt idx="0">
                  <c:v>814</c:v>
                </c:pt>
                <c:pt idx="1">
                  <c:v>811</c:v>
                </c:pt>
                <c:pt idx="2">
                  <c:v>881</c:v>
                </c:pt>
                <c:pt idx="3">
                  <c:v>645</c:v>
                </c:pt>
                <c:pt idx="4">
                  <c:v>513</c:v>
                </c:pt>
                <c:pt idx="5">
                  <c:v>429</c:v>
                </c:pt>
                <c:pt idx="6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BC-4F5D-B240-37AE94168654}"/>
            </c:ext>
          </c:extLst>
        </c:ser>
        <c:ser>
          <c:idx val="1"/>
          <c:order val="1"/>
          <c:tx>
            <c:strRef>
              <c:f>'Oct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BC-4F5D-B240-37AE94168654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BC-4F5D-B240-37AE94168654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BC-4F5D-B240-37AE94168654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BC-4F5D-B240-37AE94168654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BC-4F5D-B240-37AE94168654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BC-4F5D-B240-37AE94168654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BC-4F5D-B240-37AE9416865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20'!$C$30:$C$36</c:f>
              <c:numCache>
                <c:formatCode>_(* #,##0_);_(* \(#,##0\);_(* "-"??_);_(@_)</c:formatCode>
                <c:ptCount val="7"/>
                <c:pt idx="0">
                  <c:v>993</c:v>
                </c:pt>
                <c:pt idx="1">
                  <c:v>1016</c:v>
                </c:pt>
                <c:pt idx="2">
                  <c:v>1063</c:v>
                </c:pt>
                <c:pt idx="3">
                  <c:v>928</c:v>
                </c:pt>
                <c:pt idx="4">
                  <c:v>593</c:v>
                </c:pt>
                <c:pt idx="5">
                  <c:v>510</c:v>
                </c:pt>
                <c:pt idx="6">
                  <c:v>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BC-4F5D-B240-37AE94168654}"/>
            </c:ext>
          </c:extLst>
        </c:ser>
        <c:ser>
          <c:idx val="2"/>
          <c:order val="2"/>
          <c:tx>
            <c:strRef>
              <c:f>'Oct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20'!$D$30:$D$36</c:f>
              <c:numCache>
                <c:formatCode>_(* #,##0_);_(* \(#,##0\);_(* "-"??_);_(@_)</c:formatCode>
                <c:ptCount val="7"/>
                <c:pt idx="0">
                  <c:v>161</c:v>
                </c:pt>
                <c:pt idx="1">
                  <c:v>139</c:v>
                </c:pt>
                <c:pt idx="2">
                  <c:v>115</c:v>
                </c:pt>
                <c:pt idx="3">
                  <c:v>142</c:v>
                </c:pt>
                <c:pt idx="4">
                  <c:v>122</c:v>
                </c:pt>
                <c:pt idx="5">
                  <c:v>76</c:v>
                </c:pt>
                <c:pt idx="6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BC-4F5D-B240-37AE94168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October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October!$B$39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October!$A$40:$A$46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October!$B$40:$B$46</c:f>
              <c:numCache>
                <c:formatCode>_(* #,##0_);_(* \(#,##0\);_(* "-"??_);_(@_)</c:formatCode>
                <c:ptCount val="7"/>
                <c:pt idx="0">
                  <c:v>948</c:v>
                </c:pt>
                <c:pt idx="1">
                  <c:v>990</c:v>
                </c:pt>
                <c:pt idx="2">
                  <c:v>1016</c:v>
                </c:pt>
                <c:pt idx="3">
                  <c:v>783</c:v>
                </c:pt>
                <c:pt idx="4">
                  <c:v>578</c:v>
                </c:pt>
                <c:pt idx="5">
                  <c:v>502</c:v>
                </c:pt>
                <c:pt idx="6">
                  <c:v>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D-4ECE-A8F1-ADEB2E353E6C}"/>
            </c:ext>
          </c:extLst>
        </c:ser>
        <c:ser>
          <c:idx val="1"/>
          <c:order val="1"/>
          <c:tx>
            <c:strRef>
              <c:f>October!$C$39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6D-4ECE-A8F1-ADEB2E353E6C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6D-4ECE-A8F1-ADEB2E353E6C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6D-4ECE-A8F1-ADEB2E353E6C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6D-4ECE-A8F1-ADEB2E353E6C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6D-4ECE-A8F1-ADEB2E353E6C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6D-4ECE-A8F1-ADEB2E353E6C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6D-4ECE-A8F1-ADEB2E353E6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October!$A$40:$A$46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October!$C$40:$C$46</c:f>
              <c:numCache>
                <c:formatCode>_(* #,##0_);_(* \(#,##0\);_(* "-"??_);_(@_)</c:formatCode>
                <c:ptCount val="7"/>
                <c:pt idx="0">
                  <c:v>1032</c:v>
                </c:pt>
                <c:pt idx="1">
                  <c:v>1068</c:v>
                </c:pt>
                <c:pt idx="2">
                  <c:v>1110</c:v>
                </c:pt>
                <c:pt idx="3">
                  <c:v>980</c:v>
                </c:pt>
                <c:pt idx="4">
                  <c:v>618</c:v>
                </c:pt>
                <c:pt idx="5">
                  <c:v>551</c:v>
                </c:pt>
                <c:pt idx="6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6D-4ECE-A8F1-ADEB2E353E6C}"/>
            </c:ext>
          </c:extLst>
        </c:ser>
        <c:ser>
          <c:idx val="2"/>
          <c:order val="2"/>
          <c:tx>
            <c:strRef>
              <c:f>October!$D$39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October!$A$40:$A$46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October!$D$40:$D$46</c:f>
              <c:numCache>
                <c:formatCode>_(* #,##0_);_(* \(#,##0\);_(* "-"??_);_(@_)</c:formatCode>
                <c:ptCount val="7"/>
                <c:pt idx="0">
                  <c:v>184</c:v>
                </c:pt>
                <c:pt idx="1">
                  <c:v>150</c:v>
                </c:pt>
                <c:pt idx="2">
                  <c:v>136</c:v>
                </c:pt>
                <c:pt idx="3">
                  <c:v>154</c:v>
                </c:pt>
                <c:pt idx="4">
                  <c:v>148</c:v>
                </c:pt>
                <c:pt idx="5">
                  <c:v>102</c:v>
                </c:pt>
                <c:pt idx="6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6D-4ECE-A8F1-ADEB2E353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8F-4C18-B035-639ABDA795B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8F-4C18-B035-639ABDA795B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98F-4C18-B035-639ABDA795B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8F-4C18-B035-639ABDA795B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8F-4C18-B035-639ABDA795B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98F-4C18-B035-639ABDA795B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98F-4C18-B035-639ABDA795B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98F-4C18-B035-639ABDA795B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98F-4C18-B035-639ABDA795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20'!$A$2:$A$10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'Nov 20'!$B$2:$B$10</c:f>
              <c:numCache>
                <c:formatCode>General</c:formatCode>
                <c:ptCount val="9"/>
                <c:pt idx="0">
                  <c:v>12</c:v>
                </c:pt>
                <c:pt idx="1">
                  <c:v>5</c:v>
                </c:pt>
                <c:pt idx="2">
                  <c:v>9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98F-4C18-B035-639ABDA795B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C6-4E70-94E0-33D1C5ED32D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C6-4E70-94E0-33D1C5ED32D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3C6-4E70-94E0-33D1C5ED32D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C6-4E70-94E0-33D1C5ED32D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C6-4E70-94E0-33D1C5ED32D9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3C6-4E70-94E0-33D1C5ED32D9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3C6-4E70-94E0-33D1C5ED32D9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3C6-4E70-94E0-33D1C5ED32D9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3C6-4E70-94E0-33D1C5ED32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20'!$A$16:$A$25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'Nov 20'!$C$16:$C$24</c:f>
              <c:numCache>
                <c:formatCode>_(* #,##0_);_(* \(#,##0\);_(* "-"??_);_(@_)</c:formatCode>
                <c:ptCount val="9"/>
                <c:pt idx="0">
                  <c:v>4725</c:v>
                </c:pt>
                <c:pt idx="1">
                  <c:v>6068</c:v>
                </c:pt>
                <c:pt idx="2">
                  <c:v>882</c:v>
                </c:pt>
                <c:pt idx="3">
                  <c:v>159</c:v>
                </c:pt>
                <c:pt idx="4">
                  <c:v>159</c:v>
                </c:pt>
                <c:pt idx="5">
                  <c:v>39</c:v>
                </c:pt>
                <c:pt idx="6">
                  <c:v>76</c:v>
                </c:pt>
                <c:pt idx="7">
                  <c:v>71</c:v>
                </c:pt>
                <c:pt idx="8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3C6-4E70-94E0-33D1C5ED32D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November </a:t>
            </a:r>
            <a:r>
              <a:rPr lang="en-US" baseline="0"/>
              <a:t>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'Nov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20'!$B$30:$B$36</c:f>
              <c:numCache>
                <c:formatCode>_(* #,##0_);_(* \(#,##0\);_(* "-"??_);_(@_)</c:formatCode>
                <c:ptCount val="7"/>
                <c:pt idx="0">
                  <c:v>813</c:v>
                </c:pt>
                <c:pt idx="1">
                  <c:v>820</c:v>
                </c:pt>
                <c:pt idx="2">
                  <c:v>877</c:v>
                </c:pt>
                <c:pt idx="3">
                  <c:v>649</c:v>
                </c:pt>
                <c:pt idx="4">
                  <c:v>515</c:v>
                </c:pt>
                <c:pt idx="5">
                  <c:v>431</c:v>
                </c:pt>
                <c:pt idx="6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9-4D0C-9448-9007EA8C7824}"/>
            </c:ext>
          </c:extLst>
        </c:ser>
        <c:ser>
          <c:idx val="1"/>
          <c:order val="1"/>
          <c:tx>
            <c:strRef>
              <c:f>'Nov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49-4D0C-9448-9007EA8C7824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49-4D0C-9448-9007EA8C7824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49-4D0C-9448-9007EA8C7824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49-4D0C-9448-9007EA8C7824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49-4D0C-9448-9007EA8C7824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49-4D0C-9448-9007EA8C7824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49-4D0C-9448-9007EA8C782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20'!$C$30:$C$36</c:f>
              <c:numCache>
                <c:formatCode>_(* #,##0_);_(* \(#,##0\);_(* "-"??_);_(@_)</c:formatCode>
                <c:ptCount val="7"/>
                <c:pt idx="0">
                  <c:v>1011</c:v>
                </c:pt>
                <c:pt idx="1">
                  <c:v>1028</c:v>
                </c:pt>
                <c:pt idx="2">
                  <c:v>1082</c:v>
                </c:pt>
                <c:pt idx="3">
                  <c:v>938</c:v>
                </c:pt>
                <c:pt idx="4">
                  <c:v>605</c:v>
                </c:pt>
                <c:pt idx="5">
                  <c:v>522</c:v>
                </c:pt>
                <c:pt idx="6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49-4D0C-9448-9007EA8C7824}"/>
            </c:ext>
          </c:extLst>
        </c:ser>
        <c:ser>
          <c:idx val="2"/>
          <c:order val="2"/>
          <c:tx>
            <c:strRef>
              <c:f>'Nov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20'!$D$30:$D$36</c:f>
              <c:numCache>
                <c:formatCode>_(* #,##0_);_(* \(#,##0\);_(* "-"??_);_(@_)</c:formatCode>
                <c:ptCount val="7"/>
                <c:pt idx="0">
                  <c:v>147</c:v>
                </c:pt>
                <c:pt idx="1">
                  <c:v>143</c:v>
                </c:pt>
                <c:pt idx="2">
                  <c:v>112</c:v>
                </c:pt>
                <c:pt idx="3">
                  <c:v>144</c:v>
                </c:pt>
                <c:pt idx="4">
                  <c:v>133</c:v>
                </c:pt>
                <c:pt idx="5">
                  <c:v>84</c:v>
                </c:pt>
                <c:pt idx="6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49-4D0C-9448-9007EA8C7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October!$A$1:$A$16</c:f>
              <c:strCache>
                <c:ptCount val="16"/>
                <c:pt idx="0">
                  <c:v>New Members</c:v>
                </c:pt>
                <c:pt idx="1">
                  <c:v>Regular</c:v>
                </c:pt>
                <c:pt idx="2">
                  <c:v>Special</c:v>
                </c:pt>
                <c:pt idx="3">
                  <c:v>Young Organist</c:v>
                </c:pt>
                <c:pt idx="4">
                  <c:v>Ind. Regular</c:v>
                </c:pt>
                <c:pt idx="5">
                  <c:v>Ind. Regular 2 Year</c:v>
                </c:pt>
                <c:pt idx="6">
                  <c:v>Ind. Regular 3 Year</c:v>
                </c:pt>
                <c:pt idx="7">
                  <c:v>Ind. Special</c:v>
                </c:pt>
                <c:pt idx="8">
                  <c:v>Ind. Special 2 Year</c:v>
                </c:pt>
                <c:pt idx="9">
                  <c:v>Ind. Special 3 Year</c:v>
                </c:pt>
                <c:pt idx="10">
                  <c:v>Ind. Young Organist</c:v>
                </c:pt>
                <c:pt idx="11">
                  <c:v>Ind. Young Organist 2 Year</c:v>
                </c:pt>
                <c:pt idx="12">
                  <c:v>Ind. Young Organist 3 Year</c:v>
                </c:pt>
                <c:pt idx="13">
                  <c:v>Volunteer</c:v>
                </c:pt>
                <c:pt idx="14">
                  <c:v>Lifetime Member</c:v>
                </c:pt>
                <c:pt idx="15">
                  <c:v>RCCO</c:v>
                </c:pt>
              </c:strCache>
            </c:strRef>
          </c:cat>
          <c:val>
            <c:numRef>
              <c:f>October!$B$1:$B$16</c:f>
              <c:numCache>
                <c:formatCode>General</c:formatCode>
                <c:ptCount val="16"/>
                <c:pt idx="1">
                  <c:v>37</c:v>
                </c:pt>
                <c:pt idx="2">
                  <c:v>13</c:v>
                </c:pt>
                <c:pt idx="3">
                  <c:v>33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22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B-4DAC-951F-F172CBBD6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69398622047244096"/>
          <c:y val="6.9561096529600483E-3"/>
          <c:w val="0.28934711286089237"/>
          <c:h val="0.9814581510644502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November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November!$B$33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November!$A$34:$A$40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November!$B$34:$B$40</c:f>
              <c:numCache>
                <c:formatCode>_(* #,##0_);_(* \(#,##0\);_(* "-"??_);_(@_)</c:formatCode>
                <c:ptCount val="7"/>
                <c:pt idx="0">
                  <c:v>940</c:v>
                </c:pt>
                <c:pt idx="1">
                  <c:v>975</c:v>
                </c:pt>
                <c:pt idx="2">
                  <c:v>1020</c:v>
                </c:pt>
                <c:pt idx="3">
                  <c:v>774</c:v>
                </c:pt>
                <c:pt idx="4">
                  <c:v>569</c:v>
                </c:pt>
                <c:pt idx="5">
                  <c:v>498</c:v>
                </c:pt>
                <c:pt idx="6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7-4B73-9714-2753DA39057C}"/>
            </c:ext>
          </c:extLst>
        </c:ser>
        <c:ser>
          <c:idx val="1"/>
          <c:order val="1"/>
          <c:tx>
            <c:strRef>
              <c:f>November!$C$33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7-4B73-9714-2753DA39057C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7-4B73-9714-2753DA39057C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7-4B73-9714-2753DA39057C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7-4B73-9714-2753DA39057C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7-4B73-9714-2753DA39057C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7-4B73-9714-2753DA39057C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7-4B73-9714-2753DA39057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November!$A$34:$A$40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November!$C$34:$C$40</c:f>
              <c:numCache>
                <c:formatCode>_(* #,##0_);_(* \(#,##0\);_(* "-"??_);_(@_)</c:formatCode>
                <c:ptCount val="7"/>
                <c:pt idx="0">
                  <c:v>1039</c:v>
                </c:pt>
                <c:pt idx="1">
                  <c:v>1066</c:v>
                </c:pt>
                <c:pt idx="2">
                  <c:v>1121</c:v>
                </c:pt>
                <c:pt idx="3">
                  <c:v>971</c:v>
                </c:pt>
                <c:pt idx="4">
                  <c:v>614</c:v>
                </c:pt>
                <c:pt idx="5">
                  <c:v>551</c:v>
                </c:pt>
                <c:pt idx="6">
                  <c:v>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7-4B73-9714-2753DA39057C}"/>
            </c:ext>
          </c:extLst>
        </c:ser>
        <c:ser>
          <c:idx val="2"/>
          <c:order val="2"/>
          <c:tx>
            <c:strRef>
              <c:f>November!$D$33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November!$A$34:$A$40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November!$D$34:$D$40</c:f>
              <c:numCache>
                <c:formatCode>_(* #,##0_);_(* \(#,##0\);_(* "-"??_);_(@_)</c:formatCode>
                <c:ptCount val="7"/>
                <c:pt idx="0">
                  <c:v>183</c:v>
                </c:pt>
                <c:pt idx="1">
                  <c:v>149</c:v>
                </c:pt>
                <c:pt idx="2">
                  <c:v>142</c:v>
                </c:pt>
                <c:pt idx="3">
                  <c:v>164</c:v>
                </c:pt>
                <c:pt idx="4">
                  <c:v>143</c:v>
                </c:pt>
                <c:pt idx="5">
                  <c:v>107</c:v>
                </c:pt>
                <c:pt idx="6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7-4B73-9714-2753DA390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67-40BD-9905-69318659014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67-40BD-9905-69318659014D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67-40BD-9905-69318659014D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67-40BD-9905-69318659014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67-40BD-9905-69318659014D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167-40BD-9905-69318659014D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167-40BD-9905-69318659014D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167-40BD-9905-69318659014D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167-40BD-9905-6931865901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20'!$A$2:$A$10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'Dec 20'!$B$2:$B$10</c:f>
              <c:numCache>
                <c:formatCode>General</c:formatCode>
                <c:ptCount val="9"/>
                <c:pt idx="0">
                  <c:v>8</c:v>
                </c:pt>
                <c:pt idx="1">
                  <c:v>6</c:v>
                </c:pt>
                <c:pt idx="2">
                  <c:v>8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67-40BD-9905-69318659014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DE-4A84-9F6F-A629E825E87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DE-4A84-9F6F-A629E825E87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DE-4A84-9F6F-A629E825E87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DE-4A84-9F6F-A629E825E87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DE-4A84-9F6F-A629E825E874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8DE-4A84-9F6F-A629E825E874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8DE-4A84-9F6F-A629E825E874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8DE-4A84-9F6F-A629E825E874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8DE-4A84-9F6F-A629E825E8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20'!$A$16:$A$25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'Dec 20'!$C$16:$C$24</c:f>
              <c:numCache>
                <c:formatCode>_(* #,##0_);_(* \(#,##0\);_(* "-"??_);_(@_)</c:formatCode>
                <c:ptCount val="9"/>
                <c:pt idx="0">
                  <c:v>4779</c:v>
                </c:pt>
                <c:pt idx="1">
                  <c:v>6116</c:v>
                </c:pt>
                <c:pt idx="2">
                  <c:v>890</c:v>
                </c:pt>
                <c:pt idx="3">
                  <c:v>155</c:v>
                </c:pt>
                <c:pt idx="4">
                  <c:v>161</c:v>
                </c:pt>
                <c:pt idx="5">
                  <c:v>35</c:v>
                </c:pt>
                <c:pt idx="6">
                  <c:v>76</c:v>
                </c:pt>
                <c:pt idx="7">
                  <c:v>71</c:v>
                </c:pt>
                <c:pt idx="8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8DE-4A84-9F6F-A629E825E87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December </a:t>
            </a:r>
            <a:r>
              <a:rPr lang="en-US" baseline="0"/>
              <a:t>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'Dec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20'!$B$30:$B$36</c:f>
              <c:numCache>
                <c:formatCode>_(* #,##0_);_(* \(#,##0\);_(* "-"??_);_(@_)</c:formatCode>
                <c:ptCount val="7"/>
                <c:pt idx="0">
                  <c:v>828</c:v>
                </c:pt>
                <c:pt idx="1">
                  <c:v>833</c:v>
                </c:pt>
                <c:pt idx="2">
                  <c:v>871</c:v>
                </c:pt>
                <c:pt idx="3">
                  <c:v>663</c:v>
                </c:pt>
                <c:pt idx="4">
                  <c:v>522</c:v>
                </c:pt>
                <c:pt idx="5">
                  <c:v>438</c:v>
                </c:pt>
                <c:pt idx="6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5-4FBA-BDB3-EB8113148966}"/>
            </c:ext>
          </c:extLst>
        </c:ser>
        <c:ser>
          <c:idx val="1"/>
          <c:order val="1"/>
          <c:tx>
            <c:strRef>
              <c:f>'Dec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25-4FBA-BDB3-EB8113148966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25-4FBA-BDB3-EB8113148966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25-4FBA-BDB3-EB8113148966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25-4FBA-BDB3-EB8113148966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25-4FBA-BDB3-EB8113148966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25-4FBA-BDB3-EB8113148966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25-4FBA-BDB3-EB811314896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20'!$C$30:$C$36</c:f>
              <c:numCache>
                <c:formatCode>_(* #,##0_);_(* \(#,##0\);_(* "-"??_);_(@_)</c:formatCode>
                <c:ptCount val="7"/>
                <c:pt idx="0">
                  <c:v>1021</c:v>
                </c:pt>
                <c:pt idx="1">
                  <c:v>1030</c:v>
                </c:pt>
                <c:pt idx="2">
                  <c:v>1090</c:v>
                </c:pt>
                <c:pt idx="3">
                  <c:v>937</c:v>
                </c:pt>
                <c:pt idx="4">
                  <c:v>615</c:v>
                </c:pt>
                <c:pt idx="5">
                  <c:v>529</c:v>
                </c:pt>
                <c:pt idx="6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25-4FBA-BDB3-EB8113148966}"/>
            </c:ext>
          </c:extLst>
        </c:ser>
        <c:ser>
          <c:idx val="2"/>
          <c:order val="2"/>
          <c:tx>
            <c:strRef>
              <c:f>'Dec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20'!$D$30:$D$36</c:f>
              <c:numCache>
                <c:formatCode>_(* #,##0_);_(* \(#,##0\);_(* "-"??_);_(@_)</c:formatCode>
                <c:ptCount val="7"/>
                <c:pt idx="0">
                  <c:v>147</c:v>
                </c:pt>
                <c:pt idx="1">
                  <c:v>140</c:v>
                </c:pt>
                <c:pt idx="2">
                  <c:v>117</c:v>
                </c:pt>
                <c:pt idx="3">
                  <c:v>140</c:v>
                </c:pt>
                <c:pt idx="4">
                  <c:v>133</c:v>
                </c:pt>
                <c:pt idx="5">
                  <c:v>88</c:v>
                </c:pt>
                <c:pt idx="6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25-4FBA-BDB3-EB8113148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December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December!$B$33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December!$A$34:$A$40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December!$B$34:$B$40</c:f>
              <c:numCache>
                <c:formatCode>_(* #,##0_);_(* \(#,##0\);_(* "-"??_);_(@_)</c:formatCode>
                <c:ptCount val="7"/>
                <c:pt idx="0">
                  <c:v>951</c:v>
                </c:pt>
                <c:pt idx="1">
                  <c:v>973</c:v>
                </c:pt>
                <c:pt idx="2">
                  <c:v>1006</c:v>
                </c:pt>
                <c:pt idx="3">
                  <c:v>786</c:v>
                </c:pt>
                <c:pt idx="4">
                  <c:v>574</c:v>
                </c:pt>
                <c:pt idx="5">
                  <c:v>489</c:v>
                </c:pt>
                <c:pt idx="6">
                  <c:v>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F-4971-9691-63F8A5336442}"/>
            </c:ext>
          </c:extLst>
        </c:ser>
        <c:ser>
          <c:idx val="1"/>
          <c:order val="1"/>
          <c:tx>
            <c:strRef>
              <c:f>December!$C$33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BF-4971-9691-63F8A5336442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BF-4971-9691-63F8A5336442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BF-4971-9691-63F8A5336442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BF-4971-9691-63F8A5336442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BF-4971-9691-63F8A5336442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F-4971-9691-63F8A5336442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F-4971-9691-63F8A533644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December!$A$34:$A$40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December!$C$34:$C$40</c:f>
              <c:numCache>
                <c:formatCode>_(* #,##0_);_(* \(#,##0\);_(* "-"??_);_(@_)</c:formatCode>
                <c:ptCount val="7"/>
                <c:pt idx="0">
                  <c:v>1039</c:v>
                </c:pt>
                <c:pt idx="1">
                  <c:v>1062</c:v>
                </c:pt>
                <c:pt idx="2">
                  <c:v>1124</c:v>
                </c:pt>
                <c:pt idx="3">
                  <c:v>973</c:v>
                </c:pt>
                <c:pt idx="4">
                  <c:v>617</c:v>
                </c:pt>
                <c:pt idx="5">
                  <c:v>551</c:v>
                </c:pt>
                <c:pt idx="6">
                  <c:v>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BF-4971-9691-63F8A5336442}"/>
            </c:ext>
          </c:extLst>
        </c:ser>
        <c:ser>
          <c:idx val="2"/>
          <c:order val="2"/>
          <c:tx>
            <c:strRef>
              <c:f>December!$D$33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December!$A$34:$A$40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December!$D$34:$D$40</c:f>
              <c:numCache>
                <c:formatCode>_(* #,##0_);_(* \(#,##0\);_(* "-"??_);_(@_)</c:formatCode>
                <c:ptCount val="7"/>
                <c:pt idx="0">
                  <c:v>187</c:v>
                </c:pt>
                <c:pt idx="1">
                  <c:v>146</c:v>
                </c:pt>
                <c:pt idx="2">
                  <c:v>142</c:v>
                </c:pt>
                <c:pt idx="3">
                  <c:v>165</c:v>
                </c:pt>
                <c:pt idx="4">
                  <c:v>146</c:v>
                </c:pt>
                <c:pt idx="5">
                  <c:v>101</c:v>
                </c:pt>
                <c:pt idx="6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9BF-4971-9691-63F8A5336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5A-4455-B6D4-D179F9E3331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5A-4455-B6D4-D179F9E3331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75A-4455-B6D4-D179F9E3331A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5A-4455-B6D4-D179F9E3331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5A-4455-B6D4-D179F9E3331A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75A-4455-B6D4-D179F9E3331A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5A-4455-B6D4-D179F9E3331A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75A-4455-B6D4-D179F9E3331A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75A-4455-B6D4-D179F9E333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'Jan 21'!$B$2:$B$10</c:f>
              <c:numCache>
                <c:formatCode>General</c:formatCode>
                <c:ptCount val="9"/>
                <c:pt idx="0">
                  <c:v>15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75A-4455-B6D4-D179F9E3331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7-4BE1-8154-71FBBC5556C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7-4BE1-8154-71FBBC5556C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D47-4BE1-8154-71FBBC5556C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47-4BE1-8154-71FBBC5556C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47-4BE1-8154-71FBBC5556C4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D47-4BE1-8154-71FBBC5556C4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D47-4BE1-8154-71FBBC5556C4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D47-4BE1-8154-71FBBC5556C4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D47-4BE1-8154-71FBBC5556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'Jan 21'!$C$16:$C$24</c:f>
              <c:numCache>
                <c:formatCode>_(* #,##0_);_(* \(#,##0\);_(* "-"??_);_(@_)</c:formatCode>
                <c:ptCount val="9"/>
                <c:pt idx="0">
                  <c:v>4717</c:v>
                </c:pt>
                <c:pt idx="1">
                  <c:v>6107</c:v>
                </c:pt>
                <c:pt idx="2">
                  <c:v>894</c:v>
                </c:pt>
                <c:pt idx="3">
                  <c:v>148</c:v>
                </c:pt>
                <c:pt idx="4">
                  <c:v>159</c:v>
                </c:pt>
                <c:pt idx="5">
                  <c:v>31</c:v>
                </c:pt>
                <c:pt idx="6">
                  <c:v>76</c:v>
                </c:pt>
                <c:pt idx="7">
                  <c:v>71</c:v>
                </c:pt>
                <c:pt idx="8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47-4BE1-8154-71FBBC5556C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January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'Jan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21'!$B$30:$B$36</c:f>
              <c:numCache>
                <c:formatCode>_(* #,##0_);_(* \(#,##0\);_(* "-"??_);_(@_)</c:formatCode>
                <c:ptCount val="7"/>
                <c:pt idx="0">
                  <c:v>808</c:v>
                </c:pt>
                <c:pt idx="1">
                  <c:v>823</c:v>
                </c:pt>
                <c:pt idx="2">
                  <c:v>856</c:v>
                </c:pt>
                <c:pt idx="3">
                  <c:v>663</c:v>
                </c:pt>
                <c:pt idx="4">
                  <c:v>517</c:v>
                </c:pt>
                <c:pt idx="5">
                  <c:v>435</c:v>
                </c:pt>
                <c:pt idx="6">
                  <c:v>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C-4335-B412-005DC394F3F8}"/>
            </c:ext>
          </c:extLst>
        </c:ser>
        <c:ser>
          <c:idx val="1"/>
          <c:order val="1"/>
          <c:tx>
            <c:strRef>
              <c:f>'Jan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6C-4335-B412-005DC394F3F8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6C-4335-B412-005DC394F3F8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6C-4335-B412-005DC394F3F8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6C-4335-B412-005DC394F3F8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6C-4335-B412-005DC394F3F8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6C-4335-B412-005DC394F3F8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6C-4335-B412-005DC394F3F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21'!$C$30:$C$36</c:f>
              <c:numCache>
                <c:formatCode>_(* #,##0_);_(* \(#,##0\);_(* "-"??_);_(@_)</c:formatCode>
                <c:ptCount val="7"/>
                <c:pt idx="0">
                  <c:v>1013</c:v>
                </c:pt>
                <c:pt idx="1">
                  <c:v>1035</c:v>
                </c:pt>
                <c:pt idx="2">
                  <c:v>1078</c:v>
                </c:pt>
                <c:pt idx="3">
                  <c:v>944</c:v>
                </c:pt>
                <c:pt idx="4">
                  <c:v>618</c:v>
                </c:pt>
                <c:pt idx="5">
                  <c:v>529</c:v>
                </c:pt>
                <c:pt idx="6">
                  <c:v>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F6C-4335-B412-005DC394F3F8}"/>
            </c:ext>
          </c:extLst>
        </c:ser>
        <c:ser>
          <c:idx val="2"/>
          <c:order val="2"/>
          <c:tx>
            <c:strRef>
              <c:f>'Jan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21'!$D$30:$D$36</c:f>
              <c:numCache>
                <c:formatCode>_(* #,##0_);_(* \(#,##0\);_(* "-"??_);_(@_)</c:formatCode>
                <c:ptCount val="7"/>
                <c:pt idx="0">
                  <c:v>150</c:v>
                </c:pt>
                <c:pt idx="1">
                  <c:v>133</c:v>
                </c:pt>
                <c:pt idx="2">
                  <c:v>114</c:v>
                </c:pt>
                <c:pt idx="3">
                  <c:v>143</c:v>
                </c:pt>
                <c:pt idx="4">
                  <c:v>144</c:v>
                </c:pt>
                <c:pt idx="5">
                  <c:v>86</c:v>
                </c:pt>
                <c:pt idx="6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F6C-4335-B412-005DC394F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January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January!$B$38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January!$A$39:$A$45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January!$B$39:$B$45</c:f>
              <c:numCache>
                <c:formatCode>_(* #,##0_);_(* \(#,##0\);_(* "-"??_);_(@_)</c:formatCode>
                <c:ptCount val="7"/>
                <c:pt idx="0">
                  <c:v>948</c:v>
                </c:pt>
                <c:pt idx="1">
                  <c:v>970</c:v>
                </c:pt>
                <c:pt idx="2">
                  <c:v>1007</c:v>
                </c:pt>
                <c:pt idx="3">
                  <c:v>780</c:v>
                </c:pt>
                <c:pt idx="4">
                  <c:v>584</c:v>
                </c:pt>
                <c:pt idx="5">
                  <c:v>485</c:v>
                </c:pt>
                <c:pt idx="6">
                  <c:v>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8E-4FAE-934C-AC5BEC789A73}"/>
            </c:ext>
          </c:extLst>
        </c:ser>
        <c:ser>
          <c:idx val="1"/>
          <c:order val="1"/>
          <c:tx>
            <c:strRef>
              <c:f>January!$C$38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8E-4FAE-934C-AC5BEC789A73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8E-4FAE-934C-AC5BEC789A73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8E-4FAE-934C-AC5BEC789A73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8E-4FAE-934C-AC5BEC789A73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8E-4FAE-934C-AC5BEC789A73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8E-4FAE-934C-AC5BEC789A73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8E-4FAE-934C-AC5BEC789A7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January!$A$39:$A$45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January!$C$39:$C$45</c:f>
              <c:numCache>
                <c:formatCode>_(* #,##0_);_(* \(#,##0\);_(* "-"??_);_(@_)</c:formatCode>
                <c:ptCount val="7"/>
                <c:pt idx="0">
                  <c:v>1035</c:v>
                </c:pt>
                <c:pt idx="1">
                  <c:v>1068</c:v>
                </c:pt>
                <c:pt idx="2">
                  <c:v>1128</c:v>
                </c:pt>
                <c:pt idx="3">
                  <c:v>977</c:v>
                </c:pt>
                <c:pt idx="4">
                  <c:v>619</c:v>
                </c:pt>
                <c:pt idx="5">
                  <c:v>553</c:v>
                </c:pt>
                <c:pt idx="6">
                  <c:v>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8E-4FAE-934C-AC5BEC789A73}"/>
            </c:ext>
          </c:extLst>
        </c:ser>
        <c:ser>
          <c:idx val="2"/>
          <c:order val="2"/>
          <c:tx>
            <c:strRef>
              <c:f>January!$D$38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January!$A$39:$A$45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January!$D$39:$D$45</c:f>
              <c:numCache>
                <c:formatCode>_(* #,##0_);_(* \(#,##0\);_(* "-"??_);_(@_)</c:formatCode>
                <c:ptCount val="7"/>
                <c:pt idx="0">
                  <c:v>191</c:v>
                </c:pt>
                <c:pt idx="1">
                  <c:v>143</c:v>
                </c:pt>
                <c:pt idx="2">
                  <c:v>132</c:v>
                </c:pt>
                <c:pt idx="3">
                  <c:v>167</c:v>
                </c:pt>
                <c:pt idx="4">
                  <c:v>139</c:v>
                </c:pt>
                <c:pt idx="5">
                  <c:v>98</c:v>
                </c:pt>
                <c:pt idx="6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88E-4FAE-934C-AC5BEC789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91-45A3-9CDB-FBF062E3BDD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791-45A3-9CDB-FBF062E3BDD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791-45A3-9CDB-FBF062E3BDD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91-45A3-9CDB-FBF062E3BDD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91-45A3-9CDB-FBF062E3BDD6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791-45A3-9CDB-FBF062E3BDD6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791-45A3-9CDB-FBF062E3BDD6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791-45A3-9CDB-FBF062E3BDD6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791-45A3-9CDB-FBF062E3B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'Feb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'Feb 21'!$B$2:$B$10</c:f>
              <c:numCache>
                <c:formatCode>General</c:formatCode>
                <c:ptCount val="9"/>
                <c:pt idx="0">
                  <c:v>20</c:v>
                </c:pt>
                <c:pt idx="1">
                  <c:v>3</c:v>
                </c:pt>
                <c:pt idx="2">
                  <c:v>12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791-45A3-9CDB-FBF062E3BDD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November!$A$1:$A$10</c:f>
              <c:strCache>
                <c:ptCount val="10"/>
                <c:pt idx="0">
                  <c:v>New Members</c:v>
                </c:pt>
                <c:pt idx="1">
                  <c:v>Regular</c:v>
                </c:pt>
                <c:pt idx="2">
                  <c:v>Special</c:v>
                </c:pt>
                <c:pt idx="3">
                  <c:v>Young Organist</c:v>
                </c:pt>
                <c:pt idx="4">
                  <c:v>Ind. Regular</c:v>
                </c:pt>
                <c:pt idx="5">
                  <c:v>Ind. Special</c:v>
                </c:pt>
                <c:pt idx="6">
                  <c:v>Ind. Young Organist</c:v>
                </c:pt>
                <c:pt idx="7">
                  <c:v>Volunteer</c:v>
                </c:pt>
                <c:pt idx="8">
                  <c:v>Lifetime Member</c:v>
                </c:pt>
                <c:pt idx="9">
                  <c:v>RCCO</c:v>
                </c:pt>
              </c:strCache>
            </c:strRef>
          </c:cat>
          <c:val>
            <c:numRef>
              <c:f>November!$B$1:$B$10</c:f>
              <c:numCache>
                <c:formatCode>General</c:formatCode>
                <c:ptCount val="10"/>
                <c:pt idx="1">
                  <c:v>17</c:v>
                </c:pt>
                <c:pt idx="2">
                  <c:v>11</c:v>
                </c:pt>
                <c:pt idx="3">
                  <c:v>29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3-4E35-A677-9ED2979F1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69398622047244096"/>
          <c:y val="6.9561096529600483E-3"/>
          <c:w val="0.28934711286089237"/>
          <c:h val="0.9814581510644502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93-4EBD-B6B0-5C6091BB111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93-4EBD-B6B0-5C6091BB1111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493-4EBD-B6B0-5C6091BB1111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93-4EBD-B6B0-5C6091BB111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93-4EBD-B6B0-5C6091BB1111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493-4EBD-B6B0-5C6091BB1111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493-4EBD-B6B0-5C6091BB1111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493-4EBD-B6B0-5C6091BB1111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493-4EBD-B6B0-5C6091BB11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'Feb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'Feb 21'!$C$16:$C$24</c:f>
              <c:numCache>
                <c:formatCode>_(* #,##0_);_(* \(#,##0\);_(* "-"??_);_(@_)</c:formatCode>
                <c:ptCount val="9"/>
                <c:pt idx="0">
                  <c:v>4727</c:v>
                </c:pt>
                <c:pt idx="1">
                  <c:v>6105</c:v>
                </c:pt>
                <c:pt idx="2">
                  <c:v>884</c:v>
                </c:pt>
                <c:pt idx="3">
                  <c:v>149</c:v>
                </c:pt>
                <c:pt idx="4">
                  <c:v>156</c:v>
                </c:pt>
                <c:pt idx="5">
                  <c:v>30</c:v>
                </c:pt>
                <c:pt idx="6">
                  <c:v>75</c:v>
                </c:pt>
                <c:pt idx="7">
                  <c:v>71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493-4EBD-B6B0-5C6091BB111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February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'Feb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21'!$B$30:$B$36</c:f>
              <c:numCache>
                <c:formatCode>_(* #,##0_);_(* \(#,##0\);_(* "-"??_);_(@_)</c:formatCode>
                <c:ptCount val="7"/>
                <c:pt idx="0">
                  <c:v>805</c:v>
                </c:pt>
                <c:pt idx="1">
                  <c:v>821</c:v>
                </c:pt>
                <c:pt idx="2">
                  <c:v>848</c:v>
                </c:pt>
                <c:pt idx="3">
                  <c:v>667</c:v>
                </c:pt>
                <c:pt idx="4">
                  <c:v>527</c:v>
                </c:pt>
                <c:pt idx="5">
                  <c:v>436</c:v>
                </c:pt>
                <c:pt idx="6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F-4F9E-A8E2-CA977698D31B}"/>
            </c:ext>
          </c:extLst>
        </c:ser>
        <c:ser>
          <c:idx val="1"/>
          <c:order val="1"/>
          <c:tx>
            <c:strRef>
              <c:f>'Feb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1F-4F9E-A8E2-CA977698D31B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1F-4F9E-A8E2-CA977698D31B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1F-4F9E-A8E2-CA977698D31B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1F-4F9E-A8E2-CA977698D31B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1F-4F9E-A8E2-CA977698D31B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1F-4F9E-A8E2-CA977698D31B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1F-4F9E-A8E2-CA977698D31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21'!$C$30:$C$36</c:f>
              <c:numCache>
                <c:formatCode>_(* #,##0_);_(* \(#,##0\);_(* "-"??_);_(@_)</c:formatCode>
                <c:ptCount val="7"/>
                <c:pt idx="0">
                  <c:v>1001</c:v>
                </c:pt>
                <c:pt idx="1">
                  <c:v>1038</c:v>
                </c:pt>
                <c:pt idx="2">
                  <c:v>1079</c:v>
                </c:pt>
                <c:pt idx="3">
                  <c:v>947</c:v>
                </c:pt>
                <c:pt idx="4">
                  <c:v>620</c:v>
                </c:pt>
                <c:pt idx="5">
                  <c:v>524</c:v>
                </c:pt>
                <c:pt idx="6">
                  <c:v>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1F-4F9E-A8E2-CA977698D31B}"/>
            </c:ext>
          </c:extLst>
        </c:ser>
        <c:ser>
          <c:idx val="2"/>
          <c:order val="2"/>
          <c:tx>
            <c:strRef>
              <c:f>'Feb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21'!$D$30:$D$36</c:f>
              <c:numCache>
                <c:formatCode>_(* #,##0_);_(* \(#,##0\);_(* "-"??_);_(@_)</c:formatCode>
                <c:ptCount val="7"/>
                <c:pt idx="0">
                  <c:v>146</c:v>
                </c:pt>
                <c:pt idx="1">
                  <c:v>128</c:v>
                </c:pt>
                <c:pt idx="2">
                  <c:v>114</c:v>
                </c:pt>
                <c:pt idx="3">
                  <c:v>144</c:v>
                </c:pt>
                <c:pt idx="4">
                  <c:v>140</c:v>
                </c:pt>
                <c:pt idx="5">
                  <c:v>88</c:v>
                </c:pt>
                <c:pt idx="6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1F-4F9E-A8E2-CA977698D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February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February!$B$38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February!$A$39:$A$45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February!$B$39:$B$45</c:f>
              <c:numCache>
                <c:formatCode>_(* #,##0_);_(* \(#,##0\);_(* "-"??_);_(@_)</c:formatCode>
                <c:ptCount val="7"/>
                <c:pt idx="0">
                  <c:v>958</c:v>
                </c:pt>
                <c:pt idx="1">
                  <c:v>970</c:v>
                </c:pt>
                <c:pt idx="2">
                  <c:v>1023</c:v>
                </c:pt>
                <c:pt idx="3">
                  <c:v>784</c:v>
                </c:pt>
                <c:pt idx="4">
                  <c:v>596</c:v>
                </c:pt>
                <c:pt idx="5">
                  <c:v>494</c:v>
                </c:pt>
                <c:pt idx="6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1-4697-AF4D-BEE4BAF50D4D}"/>
            </c:ext>
          </c:extLst>
        </c:ser>
        <c:ser>
          <c:idx val="1"/>
          <c:order val="1"/>
          <c:tx>
            <c:strRef>
              <c:f>February!$C$38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01-4697-AF4D-BEE4BAF50D4D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01-4697-AF4D-BEE4BAF50D4D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01-4697-AF4D-BEE4BAF50D4D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01-4697-AF4D-BEE4BAF50D4D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01-4697-AF4D-BEE4BAF50D4D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01-4697-AF4D-BEE4BAF50D4D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01-4697-AF4D-BEE4BAF50D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February!$A$39:$A$45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February!$C$39:$C$45</c:f>
              <c:numCache>
                <c:formatCode>_(* #,##0_);_(* \(#,##0\);_(* "-"??_);_(@_)</c:formatCode>
                <c:ptCount val="7"/>
                <c:pt idx="0">
                  <c:v>1045</c:v>
                </c:pt>
                <c:pt idx="1">
                  <c:v>1069</c:v>
                </c:pt>
                <c:pt idx="2">
                  <c:v>1124</c:v>
                </c:pt>
                <c:pt idx="3">
                  <c:v>977</c:v>
                </c:pt>
                <c:pt idx="4">
                  <c:v>625</c:v>
                </c:pt>
                <c:pt idx="5">
                  <c:v>554</c:v>
                </c:pt>
                <c:pt idx="6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01-4697-AF4D-BEE4BAF50D4D}"/>
            </c:ext>
          </c:extLst>
        </c:ser>
        <c:ser>
          <c:idx val="2"/>
          <c:order val="2"/>
          <c:tx>
            <c:strRef>
              <c:f>February!$D$38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February!$A$39:$A$45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February!$D$39:$D$45</c:f>
              <c:numCache>
                <c:formatCode>_(* #,##0_);_(* \(#,##0\);_(* "-"??_);_(@_)</c:formatCode>
                <c:ptCount val="7"/>
                <c:pt idx="0">
                  <c:v>192</c:v>
                </c:pt>
                <c:pt idx="1">
                  <c:v>160</c:v>
                </c:pt>
                <c:pt idx="2">
                  <c:v>134</c:v>
                </c:pt>
                <c:pt idx="3">
                  <c:v>169</c:v>
                </c:pt>
                <c:pt idx="4">
                  <c:v>140</c:v>
                </c:pt>
                <c:pt idx="5">
                  <c:v>89</c:v>
                </c:pt>
                <c:pt idx="6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01-4697-AF4D-BEE4BAF5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53-487D-8D01-FF5E4339927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53-487D-8D01-FF5E4339927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53-487D-8D01-FF5E4339927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53-487D-8D01-FF5E4339927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53-487D-8D01-FF5E43399279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553-487D-8D01-FF5E43399279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553-487D-8D01-FF5E43399279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553-487D-8D01-FF5E43399279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553-487D-8D01-FF5E433992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'March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'March 21'!$B$2:$B$10</c:f>
              <c:numCache>
                <c:formatCode>General</c:formatCode>
                <c:ptCount val="9"/>
                <c:pt idx="0">
                  <c:v>16</c:v>
                </c:pt>
                <c:pt idx="1">
                  <c:v>3</c:v>
                </c:pt>
                <c:pt idx="2">
                  <c:v>17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553-487D-8D01-FF5E4339927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2C-466F-9E09-63C7A3FEAAF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2C-466F-9E09-63C7A3FEAAF1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F2C-466F-9E09-63C7A3FEAAF1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2C-466F-9E09-63C7A3FEAAF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2C-466F-9E09-63C7A3FEAAF1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F2C-466F-9E09-63C7A3FEAAF1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F2C-466F-9E09-63C7A3FEAAF1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F2C-466F-9E09-63C7A3FEAAF1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F2C-466F-9E09-63C7A3FEAA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'March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'March 21'!$C$16:$C$24</c:f>
              <c:numCache>
                <c:formatCode>_(* #,##0_);_(* \(#,##0\);_(* "-"??_);_(@_)</c:formatCode>
                <c:ptCount val="9"/>
                <c:pt idx="0">
                  <c:v>4579</c:v>
                </c:pt>
                <c:pt idx="1">
                  <c:v>6271</c:v>
                </c:pt>
                <c:pt idx="2">
                  <c:v>833</c:v>
                </c:pt>
                <c:pt idx="3">
                  <c:v>147</c:v>
                </c:pt>
                <c:pt idx="4">
                  <c:v>164</c:v>
                </c:pt>
                <c:pt idx="5">
                  <c:v>31</c:v>
                </c:pt>
                <c:pt idx="6">
                  <c:v>54</c:v>
                </c:pt>
                <c:pt idx="7">
                  <c:v>71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F2C-466F-9E09-63C7A3FEAAF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March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'March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'March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'March 21'!$B$30:$B$36</c:f>
              <c:numCache>
                <c:formatCode>_(* #,##0_);_(* \(#,##0\);_(* "-"??_);_(@_)</c:formatCode>
                <c:ptCount val="7"/>
                <c:pt idx="0">
                  <c:v>772</c:v>
                </c:pt>
                <c:pt idx="1">
                  <c:v>791</c:v>
                </c:pt>
                <c:pt idx="2">
                  <c:v>815</c:v>
                </c:pt>
                <c:pt idx="3">
                  <c:v>655</c:v>
                </c:pt>
                <c:pt idx="4">
                  <c:v>517</c:v>
                </c:pt>
                <c:pt idx="5">
                  <c:v>421</c:v>
                </c:pt>
                <c:pt idx="6">
                  <c:v>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20-41CA-903F-F5E4FF099648}"/>
            </c:ext>
          </c:extLst>
        </c:ser>
        <c:ser>
          <c:idx val="1"/>
          <c:order val="1"/>
          <c:tx>
            <c:strRef>
              <c:f>'March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20-41CA-903F-F5E4FF099648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20-41CA-903F-F5E4FF099648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0-41CA-903F-F5E4FF099648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20-41CA-903F-F5E4FF099648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0-41CA-903F-F5E4FF099648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20-41CA-903F-F5E4FF099648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0-41CA-903F-F5E4FF09964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'March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'March 21'!$C$30:$C$36</c:f>
              <c:numCache>
                <c:formatCode>_(* #,##0_);_(* \(#,##0\);_(* "-"??_);_(@_)</c:formatCode>
                <c:ptCount val="7"/>
                <c:pt idx="0">
                  <c:v>1041</c:v>
                </c:pt>
                <c:pt idx="1">
                  <c:v>1061</c:v>
                </c:pt>
                <c:pt idx="2">
                  <c:v>1106</c:v>
                </c:pt>
                <c:pt idx="3">
                  <c:v>961</c:v>
                </c:pt>
                <c:pt idx="4">
                  <c:v>640</c:v>
                </c:pt>
                <c:pt idx="5">
                  <c:v>545</c:v>
                </c:pt>
                <c:pt idx="6">
                  <c:v>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20-41CA-903F-F5E4FF099648}"/>
            </c:ext>
          </c:extLst>
        </c:ser>
        <c:ser>
          <c:idx val="2"/>
          <c:order val="2"/>
          <c:tx>
            <c:strRef>
              <c:f>'March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'March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'March 21'!$D$30:$D$36</c:f>
              <c:numCache>
                <c:formatCode>_(* #,##0_);_(* \(#,##0\);_(* "-"??_);_(@_)</c:formatCode>
                <c:ptCount val="7"/>
                <c:pt idx="0">
                  <c:v>133</c:v>
                </c:pt>
                <c:pt idx="1">
                  <c:v>119</c:v>
                </c:pt>
                <c:pt idx="2">
                  <c:v>106</c:v>
                </c:pt>
                <c:pt idx="3">
                  <c:v>136</c:v>
                </c:pt>
                <c:pt idx="4">
                  <c:v>138</c:v>
                </c:pt>
                <c:pt idx="5">
                  <c:v>82</c:v>
                </c:pt>
                <c:pt idx="6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620-41CA-903F-F5E4FF099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March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March!$B$38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March!$A$39:$A$45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March!$B$39:$B$45</c:f>
              <c:numCache>
                <c:formatCode>_(* #,##0_);_(* \(#,##0\);_(* "-"??_);_(@_)</c:formatCode>
                <c:ptCount val="7"/>
                <c:pt idx="0">
                  <c:v>952</c:v>
                </c:pt>
                <c:pt idx="1">
                  <c:v>965</c:v>
                </c:pt>
                <c:pt idx="2">
                  <c:v>1012</c:v>
                </c:pt>
                <c:pt idx="3">
                  <c:v>773</c:v>
                </c:pt>
                <c:pt idx="4">
                  <c:v>594</c:v>
                </c:pt>
                <c:pt idx="5">
                  <c:v>483</c:v>
                </c:pt>
                <c:pt idx="6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2-4868-8203-B56C5EE2766F}"/>
            </c:ext>
          </c:extLst>
        </c:ser>
        <c:ser>
          <c:idx val="1"/>
          <c:order val="1"/>
          <c:tx>
            <c:strRef>
              <c:f>March!$C$38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92-4868-8203-B56C5EE2766F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92-4868-8203-B56C5EE2766F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92-4868-8203-B56C5EE2766F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92-4868-8203-B56C5EE2766F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92-4868-8203-B56C5EE2766F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92-4868-8203-B56C5EE2766F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92-4868-8203-B56C5EE2766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March!$A$39:$A$45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March!$C$39:$C$45</c:f>
              <c:numCache>
                <c:formatCode>_(* #,##0_);_(* \(#,##0\);_(* "-"??_);_(@_)</c:formatCode>
                <c:ptCount val="7"/>
                <c:pt idx="0">
                  <c:v>1050</c:v>
                </c:pt>
                <c:pt idx="1">
                  <c:v>1069</c:v>
                </c:pt>
                <c:pt idx="2">
                  <c:v>1120</c:v>
                </c:pt>
                <c:pt idx="3">
                  <c:v>984</c:v>
                </c:pt>
                <c:pt idx="4">
                  <c:v>621</c:v>
                </c:pt>
                <c:pt idx="5">
                  <c:v>550</c:v>
                </c:pt>
                <c:pt idx="6">
                  <c:v>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92-4868-8203-B56C5EE2766F}"/>
            </c:ext>
          </c:extLst>
        </c:ser>
        <c:ser>
          <c:idx val="2"/>
          <c:order val="2"/>
          <c:tx>
            <c:strRef>
              <c:f>March!$D$38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March!$A$39:$A$45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March!$D$39:$D$45</c:f>
              <c:numCache>
                <c:formatCode>_(* #,##0_);_(* \(#,##0\);_(* "-"??_);_(@_)</c:formatCode>
                <c:ptCount val="7"/>
                <c:pt idx="0">
                  <c:v>187</c:v>
                </c:pt>
                <c:pt idx="1">
                  <c:v>159</c:v>
                </c:pt>
                <c:pt idx="2">
                  <c:v>133</c:v>
                </c:pt>
                <c:pt idx="3">
                  <c:v>171</c:v>
                </c:pt>
                <c:pt idx="4">
                  <c:v>133</c:v>
                </c:pt>
                <c:pt idx="5">
                  <c:v>91</c:v>
                </c:pt>
                <c:pt idx="6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92-4868-8203-B56C5EE27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87-4647-A452-2FA04D0F18B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87-4647-A452-2FA04D0F18B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187-4647-A452-2FA04D0F18B7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87-4647-A452-2FA04D0F18B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87-4647-A452-2FA04D0F18B7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187-4647-A452-2FA04D0F18B7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187-4647-A452-2FA04D0F18B7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187-4647-A452-2FA04D0F18B7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187-4647-A452-2FA04D0F18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'April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'April 21'!$B$2:$B$10</c:f>
              <c:numCache>
                <c:formatCode>General</c:formatCode>
                <c:ptCount val="9"/>
                <c:pt idx="0">
                  <c:v>22</c:v>
                </c:pt>
                <c:pt idx="1">
                  <c:v>4</c:v>
                </c:pt>
                <c:pt idx="2">
                  <c:v>11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187-4647-A452-2FA04D0F18B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AD-4A2E-8239-D4A2676D49D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AD-4A2E-8239-D4A2676D49D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FAD-4A2E-8239-D4A2676D49D0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AD-4A2E-8239-D4A2676D49D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AD-4A2E-8239-D4A2676D49D0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FAD-4A2E-8239-D4A2676D49D0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FAD-4A2E-8239-D4A2676D49D0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FAD-4A2E-8239-D4A2676D49D0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FAD-4A2E-8239-D4A2676D49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'April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'April 21'!$C$16:$C$24</c:f>
              <c:numCache>
                <c:formatCode>_(* #,##0_);_(* \(#,##0\);_(* "-"??_);_(@_)</c:formatCode>
                <c:ptCount val="9"/>
                <c:pt idx="0">
                  <c:v>4679</c:v>
                </c:pt>
                <c:pt idx="1">
                  <c:v>6317</c:v>
                </c:pt>
                <c:pt idx="2">
                  <c:v>861</c:v>
                </c:pt>
                <c:pt idx="3">
                  <c:v>159</c:v>
                </c:pt>
                <c:pt idx="4">
                  <c:v>172</c:v>
                </c:pt>
                <c:pt idx="5">
                  <c:v>37</c:v>
                </c:pt>
                <c:pt idx="6">
                  <c:v>54</c:v>
                </c:pt>
                <c:pt idx="7">
                  <c:v>74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AD-4A2E-8239-D4A2676D49D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April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'April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21'!$B$30:$B$36</c:f>
              <c:numCache>
                <c:formatCode>_(* #,##0_);_(* \(#,##0\);_(* "-"??_);_(@_)</c:formatCode>
                <c:ptCount val="7"/>
                <c:pt idx="0">
                  <c:v>786</c:v>
                </c:pt>
                <c:pt idx="1">
                  <c:v>804</c:v>
                </c:pt>
                <c:pt idx="2">
                  <c:v>837</c:v>
                </c:pt>
                <c:pt idx="3">
                  <c:v>672</c:v>
                </c:pt>
                <c:pt idx="4">
                  <c:v>528</c:v>
                </c:pt>
                <c:pt idx="5">
                  <c:v>430</c:v>
                </c:pt>
                <c:pt idx="6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8-44C9-9077-E7E1432EACDA}"/>
            </c:ext>
          </c:extLst>
        </c:ser>
        <c:ser>
          <c:idx val="1"/>
          <c:order val="1"/>
          <c:tx>
            <c:strRef>
              <c:f>'April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68-44C9-9077-E7E1432EACDA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68-44C9-9077-E7E1432EACDA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68-44C9-9077-E7E1432EACDA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68-44C9-9077-E7E1432EACDA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68-44C9-9077-E7E1432EACDA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68-44C9-9077-E7E1432EACDA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68-44C9-9077-E7E1432EACD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21'!$C$30:$C$36</c:f>
              <c:numCache>
                <c:formatCode>_(* #,##0_);_(* \(#,##0\);_(* "-"??_);_(@_)</c:formatCode>
                <c:ptCount val="7"/>
                <c:pt idx="0">
                  <c:v>1052</c:v>
                </c:pt>
                <c:pt idx="1">
                  <c:v>1077</c:v>
                </c:pt>
                <c:pt idx="2">
                  <c:v>1113</c:v>
                </c:pt>
                <c:pt idx="3">
                  <c:v>969</c:v>
                </c:pt>
                <c:pt idx="4">
                  <c:v>642</c:v>
                </c:pt>
                <c:pt idx="5">
                  <c:v>545</c:v>
                </c:pt>
                <c:pt idx="6">
                  <c:v>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68-44C9-9077-E7E1432EACDA}"/>
            </c:ext>
          </c:extLst>
        </c:ser>
        <c:ser>
          <c:idx val="2"/>
          <c:order val="2"/>
          <c:tx>
            <c:strRef>
              <c:f>'April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21'!$D$30:$D$36</c:f>
              <c:numCache>
                <c:formatCode>_(* #,##0_);_(* \(#,##0\);_(* "-"??_);_(@_)</c:formatCode>
                <c:ptCount val="7"/>
                <c:pt idx="0">
                  <c:v>136</c:v>
                </c:pt>
                <c:pt idx="1">
                  <c:v>127</c:v>
                </c:pt>
                <c:pt idx="2">
                  <c:v>109</c:v>
                </c:pt>
                <c:pt idx="3">
                  <c:v>138</c:v>
                </c:pt>
                <c:pt idx="4">
                  <c:v>138</c:v>
                </c:pt>
                <c:pt idx="5">
                  <c:v>80</c:v>
                </c:pt>
                <c:pt idx="6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68-44C9-9077-E7E1432EA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December!$A$1:$A$10</c:f>
              <c:strCache>
                <c:ptCount val="10"/>
                <c:pt idx="0">
                  <c:v>New Members</c:v>
                </c:pt>
                <c:pt idx="1">
                  <c:v>Regular</c:v>
                </c:pt>
                <c:pt idx="2">
                  <c:v>Special</c:v>
                </c:pt>
                <c:pt idx="3">
                  <c:v>Young Organist</c:v>
                </c:pt>
                <c:pt idx="4">
                  <c:v>Ind. Regular</c:v>
                </c:pt>
                <c:pt idx="5">
                  <c:v>Ind. Special</c:v>
                </c:pt>
                <c:pt idx="6">
                  <c:v>Ind. Young Organist</c:v>
                </c:pt>
                <c:pt idx="7">
                  <c:v>Volunteer</c:v>
                </c:pt>
                <c:pt idx="8">
                  <c:v>Lifetime Member</c:v>
                </c:pt>
                <c:pt idx="9">
                  <c:v>RCCO</c:v>
                </c:pt>
              </c:strCache>
            </c:strRef>
          </c:cat>
          <c:val>
            <c:numRef>
              <c:f>December!$B$1:$B$10</c:f>
              <c:numCache>
                <c:formatCode>General</c:formatCode>
                <c:ptCount val="10"/>
                <c:pt idx="1">
                  <c:v>13</c:v>
                </c:pt>
                <c:pt idx="2">
                  <c:v>6</c:v>
                </c:pt>
                <c:pt idx="3">
                  <c:v>7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0-4882-9B46-C7447BF3B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69398622047244096"/>
          <c:y val="6.9561096529600483E-3"/>
          <c:w val="0.28934711286089237"/>
          <c:h val="0.9814581510644502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April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April!$B$38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April!$A$39:$A$45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April!$B$39:$B$45</c:f>
              <c:numCache>
                <c:formatCode>_(* #,##0_);_(* \(#,##0\);_(* "-"??_);_(@_)</c:formatCode>
                <c:ptCount val="7"/>
                <c:pt idx="0">
                  <c:v>918</c:v>
                </c:pt>
                <c:pt idx="1">
                  <c:v>907</c:v>
                </c:pt>
                <c:pt idx="2">
                  <c:v>965</c:v>
                </c:pt>
                <c:pt idx="3">
                  <c:v>741</c:v>
                </c:pt>
                <c:pt idx="4">
                  <c:v>581</c:v>
                </c:pt>
                <c:pt idx="5">
                  <c:v>472</c:v>
                </c:pt>
                <c:pt idx="6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3-49CD-82E5-AF456FBF9BCC}"/>
            </c:ext>
          </c:extLst>
        </c:ser>
        <c:ser>
          <c:idx val="1"/>
          <c:order val="1"/>
          <c:tx>
            <c:strRef>
              <c:f>April!$C$38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73-49CD-82E5-AF456FBF9BCC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73-49CD-82E5-AF456FBF9BCC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3-49CD-82E5-AF456FBF9BCC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73-49CD-82E5-AF456FBF9BCC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73-49CD-82E5-AF456FBF9BCC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73-49CD-82E5-AF456FBF9BCC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73-49CD-82E5-AF456FBF9BC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April!$A$39:$A$45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April!$C$39:$C$45</c:f>
              <c:numCache>
                <c:formatCode>_(* #,##0_);_(* \(#,##0\);_(* "-"??_);_(@_)</c:formatCode>
                <c:ptCount val="7"/>
                <c:pt idx="0">
                  <c:v>1074</c:v>
                </c:pt>
                <c:pt idx="1">
                  <c:v>1104</c:v>
                </c:pt>
                <c:pt idx="2">
                  <c:v>1165</c:v>
                </c:pt>
                <c:pt idx="3">
                  <c:v>1019</c:v>
                </c:pt>
                <c:pt idx="4">
                  <c:v>638</c:v>
                </c:pt>
                <c:pt idx="5">
                  <c:v>559</c:v>
                </c:pt>
                <c:pt idx="6">
                  <c:v>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73-49CD-82E5-AF456FBF9BCC}"/>
            </c:ext>
          </c:extLst>
        </c:ser>
        <c:ser>
          <c:idx val="2"/>
          <c:order val="2"/>
          <c:tx>
            <c:strRef>
              <c:f>April!$D$38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April!$A$39:$A$45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April!$D$39:$D$45</c:f>
              <c:numCache>
                <c:formatCode>_(* #,##0_);_(* \(#,##0\);_(* "-"??_);_(@_)</c:formatCode>
                <c:ptCount val="7"/>
                <c:pt idx="0">
                  <c:v>181</c:v>
                </c:pt>
                <c:pt idx="1">
                  <c:v>154</c:v>
                </c:pt>
                <c:pt idx="2">
                  <c:v>127</c:v>
                </c:pt>
                <c:pt idx="3">
                  <c:v>165</c:v>
                </c:pt>
                <c:pt idx="4">
                  <c:v>135</c:v>
                </c:pt>
                <c:pt idx="5">
                  <c:v>88</c:v>
                </c:pt>
                <c:pt idx="6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73-49CD-82E5-AF456FBF9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9E-49FB-8472-C3B8030ED73F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9E-49FB-8472-C3B8030ED73F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19E-49FB-8472-C3B8030ED73F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9E-49FB-8472-C3B8030ED73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9E-49FB-8472-C3B8030ED73F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19E-49FB-8472-C3B8030ED73F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19E-49FB-8472-C3B8030ED73F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19E-49FB-8472-C3B8030ED73F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19E-49FB-8472-C3B8030ED7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'May 21'!$B$2:$B$10</c:f>
              <c:numCache>
                <c:formatCode>General</c:formatCode>
                <c:ptCount val="9"/>
                <c:pt idx="0">
                  <c:v>26</c:v>
                </c:pt>
                <c:pt idx="1">
                  <c:v>5</c:v>
                </c:pt>
                <c:pt idx="2">
                  <c:v>11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19E-49FB-8472-C3B8030ED73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42-4537-B4D2-324E935A0A1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42-4537-B4D2-324E935A0A11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42-4537-B4D2-324E935A0A11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42-4537-B4D2-324E935A0A1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42-4537-B4D2-324E935A0A11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142-4537-B4D2-324E935A0A11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142-4537-B4D2-324E935A0A11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142-4537-B4D2-324E935A0A11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142-4537-B4D2-324E935A0A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'May 21'!$C$16:$C$24</c:f>
              <c:numCache>
                <c:formatCode>_(* #,##0_);_(* \(#,##0\);_(* "-"??_);_(@_)</c:formatCode>
                <c:ptCount val="9"/>
                <c:pt idx="0">
                  <c:v>4676</c:v>
                </c:pt>
                <c:pt idx="1">
                  <c:v>6328</c:v>
                </c:pt>
                <c:pt idx="2">
                  <c:v>869</c:v>
                </c:pt>
                <c:pt idx="3">
                  <c:v>163</c:v>
                </c:pt>
                <c:pt idx="4">
                  <c:v>169</c:v>
                </c:pt>
                <c:pt idx="5">
                  <c:v>33</c:v>
                </c:pt>
                <c:pt idx="6">
                  <c:v>52</c:v>
                </c:pt>
                <c:pt idx="7">
                  <c:v>75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142-4537-B4D2-324E935A0A1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May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'May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21'!$B$30:$B$36</c:f>
              <c:numCache>
                <c:formatCode>_(* #,##0_);_(* \(#,##0\);_(* "-"??_);_(@_)</c:formatCode>
                <c:ptCount val="7"/>
                <c:pt idx="0">
                  <c:v>782</c:v>
                </c:pt>
                <c:pt idx="1">
                  <c:v>797</c:v>
                </c:pt>
                <c:pt idx="2">
                  <c:v>837</c:v>
                </c:pt>
                <c:pt idx="3">
                  <c:v>673</c:v>
                </c:pt>
                <c:pt idx="4">
                  <c:v>516</c:v>
                </c:pt>
                <c:pt idx="5">
                  <c:v>433</c:v>
                </c:pt>
                <c:pt idx="6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5-4ECE-9DBC-4EF96665E499}"/>
            </c:ext>
          </c:extLst>
        </c:ser>
        <c:ser>
          <c:idx val="1"/>
          <c:order val="1"/>
          <c:tx>
            <c:strRef>
              <c:f>'May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65-4ECE-9DBC-4EF96665E499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65-4ECE-9DBC-4EF96665E499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65-4ECE-9DBC-4EF96665E499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65-4ECE-9DBC-4EF96665E499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65-4ECE-9DBC-4EF96665E499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65-4ECE-9DBC-4EF96665E499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65-4ECE-9DBC-4EF96665E4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21'!$C$30:$C$36</c:f>
              <c:numCache>
                <c:formatCode>_(* #,##0_);_(* \(#,##0\);_(* "-"??_);_(@_)</c:formatCode>
                <c:ptCount val="7"/>
                <c:pt idx="0">
                  <c:v>1060</c:v>
                </c:pt>
                <c:pt idx="1">
                  <c:v>1075</c:v>
                </c:pt>
                <c:pt idx="2">
                  <c:v>1115</c:v>
                </c:pt>
                <c:pt idx="3">
                  <c:v>966</c:v>
                </c:pt>
                <c:pt idx="4">
                  <c:v>651</c:v>
                </c:pt>
                <c:pt idx="5">
                  <c:v>547</c:v>
                </c:pt>
                <c:pt idx="6">
                  <c:v>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65-4ECE-9DBC-4EF96665E499}"/>
            </c:ext>
          </c:extLst>
        </c:ser>
        <c:ser>
          <c:idx val="2"/>
          <c:order val="2"/>
          <c:tx>
            <c:strRef>
              <c:f>'May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21'!$D$30:$D$36</c:f>
              <c:numCache>
                <c:formatCode>_(* #,##0_);_(* \(#,##0\);_(* "-"??_);_(@_)</c:formatCode>
                <c:ptCount val="7"/>
                <c:pt idx="0">
                  <c:v>138</c:v>
                </c:pt>
                <c:pt idx="1">
                  <c:v>129</c:v>
                </c:pt>
                <c:pt idx="2">
                  <c:v>111</c:v>
                </c:pt>
                <c:pt idx="3">
                  <c:v>139</c:v>
                </c:pt>
                <c:pt idx="4">
                  <c:v>139</c:v>
                </c:pt>
                <c:pt idx="5">
                  <c:v>80</c:v>
                </c:pt>
                <c:pt idx="6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65-4ECE-9DBC-4EF96665E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May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May!$B$38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May!$B$39:$B$45</c:f>
              <c:numCache>
                <c:formatCode>_(* #,##0_);_(* \(#,##0\);_(* "-"??_);_(@_)</c:formatCode>
                <c:ptCount val="7"/>
                <c:pt idx="0">
                  <c:v>902</c:v>
                </c:pt>
                <c:pt idx="1">
                  <c:v>904</c:v>
                </c:pt>
                <c:pt idx="2">
                  <c:v>950</c:v>
                </c:pt>
                <c:pt idx="3">
                  <c:v>734</c:v>
                </c:pt>
                <c:pt idx="4">
                  <c:v>569</c:v>
                </c:pt>
                <c:pt idx="5">
                  <c:v>468</c:v>
                </c:pt>
                <c:pt idx="6">
                  <c:v>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3-48A4-8E63-606AB6392E4A}"/>
            </c:ext>
          </c:extLst>
        </c:ser>
        <c:ser>
          <c:idx val="1"/>
          <c:order val="1"/>
          <c:tx>
            <c:strRef>
              <c:f>May!$C$38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A3-48A4-8E63-606AB6392E4A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A3-48A4-8E63-606AB6392E4A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A3-48A4-8E63-606AB6392E4A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A3-48A4-8E63-606AB6392E4A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A3-48A4-8E63-606AB6392E4A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A3-48A4-8E63-606AB6392E4A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A3-48A4-8E63-606AB6392E4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May!$C$39:$C$45</c:f>
              <c:numCache>
                <c:formatCode>_(* #,##0_);_(* \(#,##0\);_(* "-"??_);_(@_)</c:formatCode>
                <c:ptCount val="7"/>
                <c:pt idx="0">
                  <c:v>1065</c:v>
                </c:pt>
                <c:pt idx="1">
                  <c:v>1092</c:v>
                </c:pt>
                <c:pt idx="2">
                  <c:v>1155</c:v>
                </c:pt>
                <c:pt idx="3">
                  <c:v>1013</c:v>
                </c:pt>
                <c:pt idx="4">
                  <c:v>640</c:v>
                </c:pt>
                <c:pt idx="5">
                  <c:v>556</c:v>
                </c:pt>
                <c:pt idx="6">
                  <c:v>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A3-48A4-8E63-606AB6392E4A}"/>
            </c:ext>
          </c:extLst>
        </c:ser>
        <c:ser>
          <c:idx val="2"/>
          <c:order val="2"/>
          <c:tx>
            <c:strRef>
              <c:f>May!$D$38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May!$D$39:$D$45</c:f>
              <c:numCache>
                <c:formatCode>_(* #,##0_);_(* \(#,##0\);_(* "-"??_);_(@_)</c:formatCode>
                <c:ptCount val="7"/>
                <c:pt idx="0">
                  <c:v>172</c:v>
                </c:pt>
                <c:pt idx="1">
                  <c:v>156</c:v>
                </c:pt>
                <c:pt idx="2">
                  <c:v>123</c:v>
                </c:pt>
                <c:pt idx="3">
                  <c:v>159</c:v>
                </c:pt>
                <c:pt idx="4">
                  <c:v>135</c:v>
                </c:pt>
                <c:pt idx="5">
                  <c:v>89</c:v>
                </c:pt>
                <c:pt idx="6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A3-48A4-8E63-606AB6392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4-48C8-A280-83A9DA0EC84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F4-48C8-A280-83A9DA0EC84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4F4-48C8-A280-83A9DA0EC84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F4-48C8-A280-83A9DA0EC84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F4-48C8-A280-83A9DA0EC84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4F4-48C8-A280-83A9DA0EC84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4F4-48C8-A280-83A9DA0EC84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4F4-48C8-A280-83A9DA0EC84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4F4-48C8-A280-83A9DA0EC8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'June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'June 21'!$B$2:$B$10</c:f>
              <c:numCache>
                <c:formatCode>General</c:formatCode>
                <c:ptCount val="9"/>
                <c:pt idx="0">
                  <c:v>26</c:v>
                </c:pt>
                <c:pt idx="1">
                  <c:v>4</c:v>
                </c:pt>
                <c:pt idx="2">
                  <c:v>11</c:v>
                </c:pt>
                <c:pt idx="3">
                  <c:v>7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4F4-48C8-A280-83A9DA0EC84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F9-4996-966E-B8C9D902D3F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F9-4996-966E-B8C9D902D3F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F9-4996-966E-B8C9D902D3FA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F9-4996-966E-B8C9D902D3F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F9-4996-966E-B8C9D902D3FA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6F9-4996-966E-B8C9D902D3FA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6F9-4996-966E-B8C9D902D3FA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F9-4996-966E-B8C9D902D3FA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F9-4996-966E-B8C9D902D3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'June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'June 21'!$C$16:$C$24</c:f>
              <c:numCache>
                <c:formatCode>_(* #,##0_);_(* \(#,##0\);_(* "-"??_);_(@_)</c:formatCode>
                <c:ptCount val="9"/>
                <c:pt idx="0">
                  <c:v>4689</c:v>
                </c:pt>
                <c:pt idx="1">
                  <c:v>6325</c:v>
                </c:pt>
                <c:pt idx="2">
                  <c:v>923</c:v>
                </c:pt>
                <c:pt idx="3">
                  <c:v>172</c:v>
                </c:pt>
                <c:pt idx="4">
                  <c:v>175</c:v>
                </c:pt>
                <c:pt idx="5">
                  <c:v>33</c:v>
                </c:pt>
                <c:pt idx="6">
                  <c:v>52</c:v>
                </c:pt>
                <c:pt idx="7">
                  <c:v>75</c:v>
                </c:pt>
                <c:pt idx="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6F9-4996-966E-B8C9D902D3F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June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'June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21'!$B$30:$B$36</c:f>
              <c:numCache>
                <c:formatCode>_(* #,##0_);_(* \(#,##0\);_(* "-"??_);_(@_)</c:formatCode>
                <c:ptCount val="7"/>
                <c:pt idx="0">
                  <c:v>794</c:v>
                </c:pt>
                <c:pt idx="1">
                  <c:v>795</c:v>
                </c:pt>
                <c:pt idx="2">
                  <c:v>843</c:v>
                </c:pt>
                <c:pt idx="3">
                  <c:v>680</c:v>
                </c:pt>
                <c:pt idx="4">
                  <c:v>510</c:v>
                </c:pt>
                <c:pt idx="5">
                  <c:v>424</c:v>
                </c:pt>
                <c:pt idx="6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2-4045-B05F-C2BCBB088359}"/>
            </c:ext>
          </c:extLst>
        </c:ser>
        <c:ser>
          <c:idx val="1"/>
          <c:order val="1"/>
          <c:tx>
            <c:strRef>
              <c:f>'June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02-4045-B05F-C2BCBB088359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2-4045-B05F-C2BCBB088359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2-4045-B05F-C2BCBB088359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2-4045-B05F-C2BCBB088359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2-4045-B05F-C2BCBB088359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02-4045-B05F-C2BCBB088359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2-4045-B05F-C2BCBB08835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21'!$C$30:$C$36</c:f>
              <c:numCache>
                <c:formatCode>_(* #,##0_);_(* \(#,##0\);_(* "-"??_);_(@_)</c:formatCode>
                <c:ptCount val="7"/>
                <c:pt idx="0">
                  <c:v>1061</c:v>
                </c:pt>
                <c:pt idx="1">
                  <c:v>1073</c:v>
                </c:pt>
                <c:pt idx="2">
                  <c:v>1127</c:v>
                </c:pt>
                <c:pt idx="3">
                  <c:v>961</c:v>
                </c:pt>
                <c:pt idx="4">
                  <c:v>651</c:v>
                </c:pt>
                <c:pt idx="5">
                  <c:v>541</c:v>
                </c:pt>
                <c:pt idx="6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02-4045-B05F-C2BCBB088359}"/>
            </c:ext>
          </c:extLst>
        </c:ser>
        <c:ser>
          <c:idx val="2"/>
          <c:order val="2"/>
          <c:tx>
            <c:strRef>
              <c:f>'June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21'!$D$30:$D$36</c:f>
              <c:numCache>
                <c:formatCode>_(* #,##0_);_(* \(#,##0\);_(* "-"??_);_(@_)</c:formatCode>
                <c:ptCount val="7"/>
                <c:pt idx="0">
                  <c:v>148</c:v>
                </c:pt>
                <c:pt idx="1">
                  <c:v>133</c:v>
                </c:pt>
                <c:pt idx="2">
                  <c:v>122</c:v>
                </c:pt>
                <c:pt idx="3">
                  <c:v>145</c:v>
                </c:pt>
                <c:pt idx="4">
                  <c:v>146</c:v>
                </c:pt>
                <c:pt idx="5">
                  <c:v>89</c:v>
                </c:pt>
                <c:pt idx="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02-4045-B05F-C2BCBB088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June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'June 20'!$B$38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20'!$B$39:$B$45</c:f>
              <c:numCache>
                <c:formatCode>_(* #,##0_);_(* \(#,##0\);_(* "-"??_);_(@_)</c:formatCode>
                <c:ptCount val="7"/>
                <c:pt idx="0">
                  <c:v>902</c:v>
                </c:pt>
                <c:pt idx="1">
                  <c:v>895</c:v>
                </c:pt>
                <c:pt idx="2">
                  <c:v>943</c:v>
                </c:pt>
                <c:pt idx="3">
                  <c:v>723</c:v>
                </c:pt>
                <c:pt idx="4">
                  <c:v>557</c:v>
                </c:pt>
                <c:pt idx="5">
                  <c:v>458</c:v>
                </c:pt>
                <c:pt idx="6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8-4093-B384-8A4E84810F20}"/>
            </c:ext>
          </c:extLst>
        </c:ser>
        <c:ser>
          <c:idx val="1"/>
          <c:order val="1"/>
          <c:tx>
            <c:strRef>
              <c:f>'June 20'!$C$38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28-4093-B384-8A4E84810F20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28-4093-B384-8A4E84810F20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28-4093-B384-8A4E84810F20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28-4093-B384-8A4E84810F20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28-4093-B384-8A4E84810F20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28-4093-B384-8A4E84810F20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28-4093-B384-8A4E84810F2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20'!$C$39:$C$45</c:f>
              <c:numCache>
                <c:formatCode>_(* #,##0_);_(* \(#,##0\);_(* "-"??_);_(@_)</c:formatCode>
                <c:ptCount val="7"/>
                <c:pt idx="0">
                  <c:v>1067</c:v>
                </c:pt>
                <c:pt idx="1">
                  <c:v>1086</c:v>
                </c:pt>
                <c:pt idx="2">
                  <c:v>1147</c:v>
                </c:pt>
                <c:pt idx="3">
                  <c:v>1006</c:v>
                </c:pt>
                <c:pt idx="4">
                  <c:v>631</c:v>
                </c:pt>
                <c:pt idx="5">
                  <c:v>561</c:v>
                </c:pt>
                <c:pt idx="6">
                  <c:v>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28-4093-B384-8A4E84810F20}"/>
            </c:ext>
          </c:extLst>
        </c:ser>
        <c:ser>
          <c:idx val="2"/>
          <c:order val="2"/>
          <c:tx>
            <c:strRef>
              <c:f>'June 20'!$D$38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20'!$D$39:$D$45</c:f>
              <c:numCache>
                <c:formatCode>_(* #,##0_);_(* \(#,##0\);_(* "-"??_);_(@_)</c:formatCode>
                <c:ptCount val="7"/>
                <c:pt idx="0">
                  <c:v>177</c:v>
                </c:pt>
                <c:pt idx="1">
                  <c:v>153</c:v>
                </c:pt>
                <c:pt idx="2">
                  <c:v>125</c:v>
                </c:pt>
                <c:pt idx="3">
                  <c:v>160</c:v>
                </c:pt>
                <c:pt idx="4">
                  <c:v>138</c:v>
                </c:pt>
                <c:pt idx="5">
                  <c:v>92</c:v>
                </c:pt>
                <c:pt idx="6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28-4093-B384-8A4E84810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60-4540-B189-7CB850F765C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60-4540-B189-7CB850F765CD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360-4540-B189-7CB850F765CD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60-4540-B189-7CB850F765C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60-4540-B189-7CB850F765CD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360-4540-B189-7CB850F765CD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360-4540-B189-7CB850F765CD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360-4540-B189-7CB850F765CD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360-4540-B189-7CB850F765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'July 21'!$B$2:$B$10</c:f>
              <c:numCache>
                <c:formatCode>General</c:formatCode>
                <c:ptCount val="9"/>
                <c:pt idx="0">
                  <c:v>22</c:v>
                </c:pt>
                <c:pt idx="1">
                  <c:v>10</c:v>
                </c:pt>
                <c:pt idx="2">
                  <c:v>148</c:v>
                </c:pt>
                <c:pt idx="3">
                  <c:v>4</c:v>
                </c:pt>
                <c:pt idx="4">
                  <c:v>3</c:v>
                </c:pt>
                <c:pt idx="5">
                  <c:v>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360-4540-B189-7CB850F765C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January!$A$2:$A$10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January!$B$2:$B$10</c:f>
              <c:numCache>
                <c:formatCode>General</c:formatCode>
                <c:ptCount val="9"/>
                <c:pt idx="0">
                  <c:v>43</c:v>
                </c:pt>
                <c:pt idx="1">
                  <c:v>9</c:v>
                </c:pt>
                <c:pt idx="2">
                  <c:v>14</c:v>
                </c:pt>
                <c:pt idx="3">
                  <c:v>6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D-416E-9179-036D00FE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54-45A9-B228-A9EB345A529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54-45A9-B228-A9EB345A529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A54-45A9-B228-A9EB345A529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54-45A9-B228-A9EB345A529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54-45A9-B228-A9EB345A529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A54-45A9-B228-A9EB345A529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A54-45A9-B228-A9EB345A529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A54-45A9-B228-A9EB345A5295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A54-45A9-B228-A9EB345A52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'July 21'!$C$16:$C$24</c:f>
              <c:numCache>
                <c:formatCode>_(* #,##0_);_(* \(#,##0\);_(* "-"??_);_(@_)</c:formatCode>
                <c:ptCount val="9"/>
                <c:pt idx="0">
                  <c:v>4203</c:v>
                </c:pt>
                <c:pt idx="1">
                  <c:v>5458</c:v>
                </c:pt>
                <c:pt idx="2">
                  <c:v>1023</c:v>
                </c:pt>
                <c:pt idx="3">
                  <c:v>169</c:v>
                </c:pt>
                <c:pt idx="4">
                  <c:v>172</c:v>
                </c:pt>
                <c:pt idx="5">
                  <c:v>51</c:v>
                </c:pt>
                <c:pt idx="6">
                  <c:v>52</c:v>
                </c:pt>
                <c:pt idx="7">
                  <c:v>74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A54-45A9-B228-A9EB345A529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July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'July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21'!$B$30:$B$36</c:f>
              <c:numCache>
                <c:formatCode>_(* #,##0_);_(* \(#,##0\);_(* "-"??_);_(@_)</c:formatCode>
                <c:ptCount val="7"/>
                <c:pt idx="0">
                  <c:v>715</c:v>
                </c:pt>
                <c:pt idx="1">
                  <c:v>713</c:v>
                </c:pt>
                <c:pt idx="2">
                  <c:v>747</c:v>
                </c:pt>
                <c:pt idx="3">
                  <c:v>608</c:v>
                </c:pt>
                <c:pt idx="4">
                  <c:v>451</c:v>
                </c:pt>
                <c:pt idx="5">
                  <c:v>379</c:v>
                </c:pt>
                <c:pt idx="6">
                  <c:v>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C-4CA9-B97B-9EE573491B37}"/>
            </c:ext>
          </c:extLst>
        </c:ser>
        <c:ser>
          <c:idx val="1"/>
          <c:order val="1"/>
          <c:tx>
            <c:strRef>
              <c:f>'July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1C-4CA9-B97B-9EE573491B37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1C-4CA9-B97B-9EE573491B37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1C-4CA9-B97B-9EE573491B37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1C-4CA9-B97B-9EE573491B37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1C-4CA9-B97B-9EE573491B37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1C-4CA9-B97B-9EE573491B37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1C-4CA9-B97B-9EE573491B3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21'!$C$30:$C$36</c:f>
              <c:numCache>
                <c:formatCode>_(* #,##0_);_(* \(#,##0\);_(* "-"??_);_(@_)</c:formatCode>
                <c:ptCount val="7"/>
                <c:pt idx="0">
                  <c:v>939</c:v>
                </c:pt>
                <c:pt idx="1">
                  <c:v>934</c:v>
                </c:pt>
                <c:pt idx="2">
                  <c:v>956</c:v>
                </c:pt>
                <c:pt idx="3">
                  <c:v>817</c:v>
                </c:pt>
                <c:pt idx="4">
                  <c:v>561</c:v>
                </c:pt>
                <c:pt idx="5">
                  <c:v>453</c:v>
                </c:pt>
                <c:pt idx="6">
                  <c:v>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1C-4CA9-B97B-9EE573491B37}"/>
            </c:ext>
          </c:extLst>
        </c:ser>
        <c:ser>
          <c:idx val="2"/>
          <c:order val="2"/>
          <c:tx>
            <c:strRef>
              <c:f>'July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21'!$D$30:$D$36</c:f>
              <c:numCache>
                <c:formatCode>_(* #,##0_);_(* \(#,##0\);_(* "-"??_);_(@_)</c:formatCode>
                <c:ptCount val="7"/>
                <c:pt idx="0">
                  <c:v>156</c:v>
                </c:pt>
                <c:pt idx="1">
                  <c:v>165</c:v>
                </c:pt>
                <c:pt idx="2">
                  <c:v>131</c:v>
                </c:pt>
                <c:pt idx="3">
                  <c:v>170</c:v>
                </c:pt>
                <c:pt idx="4">
                  <c:v>142</c:v>
                </c:pt>
                <c:pt idx="5">
                  <c:v>116</c:v>
                </c:pt>
                <c:pt idx="6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1C-4CA9-B97B-9EE573491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July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'July 20'!$B$38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20'!$B$39:$B$45</c:f>
              <c:numCache>
                <c:formatCode>_(* #,##0_);_(* \(#,##0\);_(* "-"??_);_(@_)</c:formatCode>
                <c:ptCount val="7"/>
                <c:pt idx="0">
                  <c:v>797</c:v>
                </c:pt>
                <c:pt idx="1">
                  <c:v>751</c:v>
                </c:pt>
                <c:pt idx="2">
                  <c:v>780</c:v>
                </c:pt>
                <c:pt idx="3">
                  <c:v>608</c:v>
                </c:pt>
                <c:pt idx="4">
                  <c:v>408</c:v>
                </c:pt>
                <c:pt idx="5">
                  <c:v>395</c:v>
                </c:pt>
                <c:pt idx="6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8-4965-8AF1-89C01E058730}"/>
            </c:ext>
          </c:extLst>
        </c:ser>
        <c:ser>
          <c:idx val="1"/>
          <c:order val="1"/>
          <c:tx>
            <c:strRef>
              <c:f>'July 20'!$C$38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8-4965-8AF1-89C01E058730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8-4965-8AF1-89C01E058730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8-4965-8AF1-89C01E058730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8-4965-8AF1-89C01E058730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8-4965-8AF1-89C01E058730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8-4965-8AF1-89C01E058730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58-4965-8AF1-89C01E05873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20'!$C$39:$C$45</c:f>
              <c:numCache>
                <c:formatCode>_(* #,##0_);_(* \(#,##0\);_(* "-"??_);_(@_)</c:formatCode>
                <c:ptCount val="7"/>
                <c:pt idx="0">
                  <c:v>915</c:v>
                </c:pt>
                <c:pt idx="1">
                  <c:v>906</c:v>
                </c:pt>
                <c:pt idx="2">
                  <c:v>957</c:v>
                </c:pt>
                <c:pt idx="3">
                  <c:v>808</c:v>
                </c:pt>
                <c:pt idx="4">
                  <c:v>458</c:v>
                </c:pt>
                <c:pt idx="5">
                  <c:v>478</c:v>
                </c:pt>
                <c:pt idx="6">
                  <c:v>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58-4965-8AF1-89C01E058730}"/>
            </c:ext>
          </c:extLst>
        </c:ser>
        <c:ser>
          <c:idx val="2"/>
          <c:order val="2"/>
          <c:tx>
            <c:strRef>
              <c:f>'July 20'!$D$38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20'!$D$39:$D$45</c:f>
              <c:numCache>
                <c:formatCode>_(* #,##0_);_(* \(#,##0\);_(* "-"??_);_(@_)</c:formatCode>
                <c:ptCount val="7"/>
                <c:pt idx="0">
                  <c:v>167</c:v>
                </c:pt>
                <c:pt idx="1">
                  <c:v>137</c:v>
                </c:pt>
                <c:pt idx="2">
                  <c:v>117</c:v>
                </c:pt>
                <c:pt idx="3">
                  <c:v>155</c:v>
                </c:pt>
                <c:pt idx="4">
                  <c:v>130</c:v>
                </c:pt>
                <c:pt idx="5">
                  <c:v>89</c:v>
                </c:pt>
                <c:pt idx="6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58-4965-8AF1-89C01E058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53-48E2-81C6-C9767ECEC8C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53-48E2-81C6-C9767ECEC8C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253-48E2-81C6-C9767ECEC8C0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53-48E2-81C6-C9767ECEC8C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53-48E2-81C6-C9767ECEC8C0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253-48E2-81C6-C9767ECEC8C0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253-48E2-81C6-C9767ECEC8C0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253-48E2-81C6-C9767ECEC8C0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253-48E2-81C6-C9767ECEC8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'Aug 21'!$B$2:$B$10</c:f>
              <c:numCache>
                <c:formatCode>General</c:formatCode>
                <c:ptCount val="9"/>
                <c:pt idx="0">
                  <c:v>28</c:v>
                </c:pt>
                <c:pt idx="1">
                  <c:v>7</c:v>
                </c:pt>
                <c:pt idx="2">
                  <c:v>93</c:v>
                </c:pt>
                <c:pt idx="3">
                  <c:v>7</c:v>
                </c:pt>
                <c:pt idx="4">
                  <c:v>3</c:v>
                </c:pt>
                <c:pt idx="5">
                  <c:v>14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253-48E2-81C6-C9767ECEC8C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6F-48AF-858E-D50812B885B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6F-48AF-858E-D50812B885B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D6F-48AF-858E-D50812B885B3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6F-48AF-858E-D50812B885B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6F-48AF-858E-D50812B885B3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D6F-48AF-858E-D50812B885B3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6F-48AF-858E-D50812B885B3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6F-48AF-858E-D50812B885B3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6F-48AF-858E-D50812B885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'Aug 21'!$C$16:$C$24</c:f>
              <c:numCache>
                <c:formatCode>_(* #,##0_);_(* \(#,##0\);_(* "-"??_);_(@_)</c:formatCode>
                <c:ptCount val="9"/>
                <c:pt idx="0">
                  <c:v>4421</c:v>
                </c:pt>
                <c:pt idx="1">
                  <c:v>5860</c:v>
                </c:pt>
                <c:pt idx="2">
                  <c:v>1162</c:v>
                </c:pt>
                <c:pt idx="3">
                  <c:v>172</c:v>
                </c:pt>
                <c:pt idx="4">
                  <c:v>180</c:v>
                </c:pt>
                <c:pt idx="5">
                  <c:v>67</c:v>
                </c:pt>
                <c:pt idx="6">
                  <c:v>51</c:v>
                </c:pt>
                <c:pt idx="7">
                  <c:v>76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D6F-48AF-858E-D50812B885B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Aug.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'Aug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21'!$B$30:$B$36</c:f>
              <c:numCache>
                <c:formatCode>_(* #,##0_);_(* \(#,##0\);_(* "-"??_);_(@_)</c:formatCode>
                <c:ptCount val="7"/>
                <c:pt idx="0">
                  <c:v>740</c:v>
                </c:pt>
                <c:pt idx="1">
                  <c:v>749</c:v>
                </c:pt>
                <c:pt idx="2">
                  <c:v>801</c:v>
                </c:pt>
                <c:pt idx="3">
                  <c:v>641</c:v>
                </c:pt>
                <c:pt idx="4">
                  <c:v>474</c:v>
                </c:pt>
                <c:pt idx="5">
                  <c:v>396</c:v>
                </c:pt>
                <c:pt idx="6">
                  <c:v>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F-4DFE-8ED7-1F1744AB79A9}"/>
            </c:ext>
          </c:extLst>
        </c:ser>
        <c:ser>
          <c:idx val="1"/>
          <c:order val="1"/>
          <c:tx>
            <c:strRef>
              <c:f>'Aug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6F-4DFE-8ED7-1F1744AB79A9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F-4DFE-8ED7-1F1744AB79A9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F-4DFE-8ED7-1F1744AB79A9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F-4DFE-8ED7-1F1744AB79A9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F-4DFE-8ED7-1F1744AB79A9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6F-4DFE-8ED7-1F1744AB79A9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6F-4DFE-8ED7-1F1744AB79A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21'!$C$30:$C$36</c:f>
              <c:numCache>
                <c:formatCode>_(* #,##0_);_(* \(#,##0\);_(* "-"??_);_(@_)</c:formatCode>
                <c:ptCount val="7"/>
                <c:pt idx="0">
                  <c:v>985</c:v>
                </c:pt>
                <c:pt idx="1">
                  <c:v>1001</c:v>
                </c:pt>
                <c:pt idx="2">
                  <c:v>1021</c:v>
                </c:pt>
                <c:pt idx="3">
                  <c:v>893</c:v>
                </c:pt>
                <c:pt idx="4">
                  <c:v>609</c:v>
                </c:pt>
                <c:pt idx="5">
                  <c:v>494</c:v>
                </c:pt>
                <c:pt idx="6">
                  <c:v>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6F-4DFE-8ED7-1F1744AB79A9}"/>
            </c:ext>
          </c:extLst>
        </c:ser>
        <c:ser>
          <c:idx val="2"/>
          <c:order val="2"/>
          <c:tx>
            <c:strRef>
              <c:f>'Aug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21'!$D$30:$D$36</c:f>
              <c:numCache>
                <c:formatCode>_(* #,##0_);_(* \(#,##0\);_(* "-"??_);_(@_)</c:formatCode>
                <c:ptCount val="7"/>
                <c:pt idx="0">
                  <c:v>177</c:v>
                </c:pt>
                <c:pt idx="1">
                  <c:v>181</c:v>
                </c:pt>
                <c:pt idx="2">
                  <c:v>162</c:v>
                </c:pt>
                <c:pt idx="3">
                  <c:v>191</c:v>
                </c:pt>
                <c:pt idx="4">
                  <c:v>159</c:v>
                </c:pt>
                <c:pt idx="5">
                  <c:v>128</c:v>
                </c:pt>
                <c:pt idx="6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6F-4DFE-8ED7-1F1744AB7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Aug.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'Aug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20'!$B$30:$B$36</c:f>
              <c:numCache>
                <c:formatCode>_(* #,##0_);_(* \(#,##0\);_(* "-"??_);_(@_)</c:formatCode>
                <c:ptCount val="7"/>
                <c:pt idx="0">
                  <c:v>825</c:v>
                </c:pt>
                <c:pt idx="1">
                  <c:v>806</c:v>
                </c:pt>
                <c:pt idx="2">
                  <c:v>844</c:v>
                </c:pt>
                <c:pt idx="3">
                  <c:v>655</c:v>
                </c:pt>
                <c:pt idx="4">
                  <c:v>515</c:v>
                </c:pt>
                <c:pt idx="5">
                  <c:v>418</c:v>
                </c:pt>
                <c:pt idx="6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E-4484-96A6-05008C086379}"/>
            </c:ext>
          </c:extLst>
        </c:ser>
        <c:ser>
          <c:idx val="1"/>
          <c:order val="1"/>
          <c:tx>
            <c:strRef>
              <c:f>'Aug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2E-4484-96A6-05008C086379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2E-4484-96A6-05008C086379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2E-4484-96A6-05008C086379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2E-4484-96A6-05008C086379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2E-4484-96A6-05008C086379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2E-4484-96A6-05008C086379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2E-4484-96A6-05008C08637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20'!$C$30:$C$36</c:f>
              <c:numCache>
                <c:formatCode>_(* #,##0_);_(* \(#,##0\);_(* "-"??_);_(@_)</c:formatCode>
                <c:ptCount val="7"/>
                <c:pt idx="0">
                  <c:v>974</c:v>
                </c:pt>
                <c:pt idx="1">
                  <c:v>988</c:v>
                </c:pt>
                <c:pt idx="2">
                  <c:v>1028</c:v>
                </c:pt>
                <c:pt idx="3">
                  <c:v>875</c:v>
                </c:pt>
                <c:pt idx="4">
                  <c:v>586</c:v>
                </c:pt>
                <c:pt idx="5">
                  <c:v>511</c:v>
                </c:pt>
                <c:pt idx="6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2E-4484-96A6-05008C086379}"/>
            </c:ext>
          </c:extLst>
        </c:ser>
        <c:ser>
          <c:idx val="2"/>
          <c:order val="2"/>
          <c:tx>
            <c:strRef>
              <c:f>'Aug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20'!$D$30:$D$36</c:f>
              <c:numCache>
                <c:formatCode>_(* #,##0_);_(* \(#,##0\);_(* "-"??_);_(@_)</c:formatCode>
                <c:ptCount val="7"/>
                <c:pt idx="0">
                  <c:v>165</c:v>
                </c:pt>
                <c:pt idx="1">
                  <c:v>133</c:v>
                </c:pt>
                <c:pt idx="2">
                  <c:v>115</c:v>
                </c:pt>
                <c:pt idx="3">
                  <c:v>158</c:v>
                </c:pt>
                <c:pt idx="4">
                  <c:v>139</c:v>
                </c:pt>
                <c:pt idx="5">
                  <c:v>86</c:v>
                </c:pt>
                <c:pt idx="6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32E-4484-96A6-05008C086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08-4F44-9D3F-408E44CDE02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08-4F44-9D3F-408E44CDE02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D08-4F44-9D3F-408E44CDE027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08-4F44-9D3F-408E44CDE02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08-4F44-9D3F-408E44CDE027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D08-4F44-9D3F-408E44CDE027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D08-4F44-9D3F-408E44CDE027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D08-4F44-9D3F-408E44CDE027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D08-4F44-9D3F-408E44CDE0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'Sept 21'!$B$2:$B$10</c:f>
              <c:numCache>
                <c:formatCode>General</c:formatCode>
                <c:ptCount val="9"/>
                <c:pt idx="0">
                  <c:v>37</c:v>
                </c:pt>
                <c:pt idx="1">
                  <c:v>17</c:v>
                </c:pt>
                <c:pt idx="2">
                  <c:v>88</c:v>
                </c:pt>
                <c:pt idx="3">
                  <c:v>3</c:v>
                </c:pt>
                <c:pt idx="4">
                  <c:v>1</c:v>
                </c:pt>
                <c:pt idx="5">
                  <c:v>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D08-4F44-9D3F-408E44CDE02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30-47D2-87E8-E013669A4B1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30-47D2-87E8-E013669A4B1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530-47D2-87E8-E013669A4B1E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30-47D2-87E8-E013669A4B1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30-47D2-87E8-E013669A4B1E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530-47D2-87E8-E013669A4B1E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530-47D2-87E8-E013669A4B1E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530-47D2-87E8-E013669A4B1E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530-47D2-87E8-E013669A4B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'Sept 21'!$C$16:$C$24</c:f>
              <c:numCache>
                <c:formatCode>_(* #,##0_);_(* \(#,##0\);_(* "-"??_);_(@_)</c:formatCode>
                <c:ptCount val="9"/>
                <c:pt idx="0">
                  <c:v>4480</c:v>
                </c:pt>
                <c:pt idx="1">
                  <c:v>6049</c:v>
                </c:pt>
                <c:pt idx="2">
                  <c:v>1198</c:v>
                </c:pt>
                <c:pt idx="3">
                  <c:v>176</c:v>
                </c:pt>
                <c:pt idx="4">
                  <c:v>180</c:v>
                </c:pt>
                <c:pt idx="5">
                  <c:v>77</c:v>
                </c:pt>
                <c:pt idx="6">
                  <c:v>43</c:v>
                </c:pt>
                <c:pt idx="7">
                  <c:v>76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530-47D2-87E8-E013669A4B1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Sept</a:t>
            </a:r>
            <a:r>
              <a:rPr lang="en-US"/>
              <a:t>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'Sept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21'!$B$30:$B$36</c:f>
              <c:numCache>
                <c:formatCode>_(* #,##0_);_(* \(#,##0\);_(* "-"??_);_(@_)</c:formatCode>
                <c:ptCount val="7"/>
                <c:pt idx="0">
                  <c:v>749</c:v>
                </c:pt>
                <c:pt idx="1">
                  <c:v>761</c:v>
                </c:pt>
                <c:pt idx="2">
                  <c:v>814</c:v>
                </c:pt>
                <c:pt idx="3">
                  <c:v>634</c:v>
                </c:pt>
                <c:pt idx="4">
                  <c:v>484</c:v>
                </c:pt>
                <c:pt idx="5">
                  <c:v>407</c:v>
                </c:pt>
                <c:pt idx="6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F-4493-A028-0E8346855793}"/>
            </c:ext>
          </c:extLst>
        </c:ser>
        <c:ser>
          <c:idx val="1"/>
          <c:order val="1"/>
          <c:tx>
            <c:strRef>
              <c:f>'Sept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DF-4493-A028-0E8346855793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F-4493-A028-0E8346855793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F-4493-A028-0E8346855793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DF-4493-A028-0E8346855793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DF-4493-A028-0E8346855793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DF-4493-A028-0E8346855793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DF-4493-A028-0E834685579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21'!$C$30:$C$36</c:f>
              <c:numCache>
                <c:formatCode>_(* #,##0_);_(* \(#,##0\);_(* "-"??_);_(@_)</c:formatCode>
                <c:ptCount val="7"/>
                <c:pt idx="0">
                  <c:v>1017</c:v>
                </c:pt>
                <c:pt idx="1">
                  <c:v>1038</c:v>
                </c:pt>
                <c:pt idx="2">
                  <c:v>1068</c:v>
                </c:pt>
                <c:pt idx="3">
                  <c:v>925</c:v>
                </c:pt>
                <c:pt idx="4">
                  <c:v>626</c:v>
                </c:pt>
                <c:pt idx="5">
                  <c:v>504</c:v>
                </c:pt>
                <c:pt idx="6">
                  <c:v>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DF-4493-A028-0E8346855793}"/>
            </c:ext>
          </c:extLst>
        </c:ser>
        <c:ser>
          <c:idx val="2"/>
          <c:order val="2"/>
          <c:tx>
            <c:strRef>
              <c:f>'Sept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21'!$D$30:$D$36</c:f>
              <c:numCache>
                <c:formatCode>_(* #,##0_);_(* \(#,##0\);_(* "-"??_);_(@_)</c:formatCode>
                <c:ptCount val="7"/>
                <c:pt idx="0">
                  <c:v>179</c:v>
                </c:pt>
                <c:pt idx="1">
                  <c:v>178</c:v>
                </c:pt>
                <c:pt idx="2">
                  <c:v>172</c:v>
                </c:pt>
                <c:pt idx="3">
                  <c:v>201</c:v>
                </c:pt>
                <c:pt idx="4">
                  <c:v>156</c:v>
                </c:pt>
                <c:pt idx="5">
                  <c:v>130</c:v>
                </c:pt>
                <c:pt idx="6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DF-4493-A028-0E8346855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6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99F-45E1-A5FC-9EB0B1B05F4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February!$A$2:$A$10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February!$B$2:$B$10</c:f>
              <c:numCache>
                <c:formatCode>General</c:formatCode>
                <c:ptCount val="9"/>
                <c:pt idx="0">
                  <c:v>38</c:v>
                </c:pt>
                <c:pt idx="1">
                  <c:v>15</c:v>
                </c:pt>
                <c:pt idx="2">
                  <c:v>20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9F-45E1-A5FC-9EB0B1B05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Sept.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'Sept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20'!$B$30:$B$36</c:f>
              <c:numCache>
                <c:formatCode>_(* #,##0_);_(* \(#,##0\);_(* "-"??_);_(@_)</c:formatCode>
                <c:ptCount val="7"/>
                <c:pt idx="0">
                  <c:v>804</c:v>
                </c:pt>
                <c:pt idx="1">
                  <c:v>809</c:v>
                </c:pt>
                <c:pt idx="2">
                  <c:v>866</c:v>
                </c:pt>
                <c:pt idx="3">
                  <c:v>641</c:v>
                </c:pt>
                <c:pt idx="4">
                  <c:v>506</c:v>
                </c:pt>
                <c:pt idx="5">
                  <c:v>428</c:v>
                </c:pt>
                <c:pt idx="6">
                  <c:v>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0-4706-AA84-6BEFE19E66C1}"/>
            </c:ext>
          </c:extLst>
        </c:ser>
        <c:ser>
          <c:idx val="1"/>
          <c:order val="1"/>
          <c:tx>
            <c:strRef>
              <c:f>'Sept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70-4706-AA84-6BEFE19E66C1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70-4706-AA84-6BEFE19E66C1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70-4706-AA84-6BEFE19E66C1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70-4706-AA84-6BEFE19E66C1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70-4706-AA84-6BEFE19E66C1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70-4706-AA84-6BEFE19E66C1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70-4706-AA84-6BEFE19E66C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20'!$C$30:$C$36</c:f>
              <c:numCache>
                <c:formatCode>_(* #,##0_);_(* \(#,##0\);_(* "-"??_);_(@_)</c:formatCode>
                <c:ptCount val="7"/>
                <c:pt idx="0">
                  <c:v>985</c:v>
                </c:pt>
                <c:pt idx="1">
                  <c:v>1006</c:v>
                </c:pt>
                <c:pt idx="2">
                  <c:v>1054</c:v>
                </c:pt>
                <c:pt idx="3">
                  <c:v>900</c:v>
                </c:pt>
                <c:pt idx="4">
                  <c:v>590</c:v>
                </c:pt>
                <c:pt idx="5">
                  <c:v>511</c:v>
                </c:pt>
                <c:pt idx="6">
                  <c:v>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70-4706-AA84-6BEFE19E66C1}"/>
            </c:ext>
          </c:extLst>
        </c:ser>
        <c:ser>
          <c:idx val="2"/>
          <c:order val="2"/>
          <c:tx>
            <c:strRef>
              <c:f>'Sept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20'!$D$30:$D$36</c:f>
              <c:numCache>
                <c:formatCode>_(* #,##0_);_(* \(#,##0\);_(* "-"??_);_(@_)</c:formatCode>
                <c:ptCount val="7"/>
                <c:pt idx="0">
                  <c:v>158</c:v>
                </c:pt>
                <c:pt idx="1">
                  <c:v>127</c:v>
                </c:pt>
                <c:pt idx="2">
                  <c:v>113</c:v>
                </c:pt>
                <c:pt idx="3">
                  <c:v>139</c:v>
                </c:pt>
                <c:pt idx="4">
                  <c:v>130</c:v>
                </c:pt>
                <c:pt idx="5">
                  <c:v>80</c:v>
                </c:pt>
                <c:pt idx="6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70-4706-AA84-6BEFE19E6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4A-497F-A3B3-F3AF9883553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4A-497F-A3B3-F3AF9883553D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74A-497F-A3B3-F3AF9883553D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4A-497F-A3B3-F3AF9883553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4A-497F-A3B3-F3AF9883553D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74A-497F-A3B3-F3AF9883553D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74A-497F-A3B3-F3AF9883553D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74A-497F-A3B3-F3AF9883553D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74A-497F-A3B3-F3AF988355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'Oct 21'!$B$2:$B$10</c:f>
              <c:numCache>
                <c:formatCode>General</c:formatCode>
                <c:ptCount val="9"/>
                <c:pt idx="0">
                  <c:v>21</c:v>
                </c:pt>
                <c:pt idx="1">
                  <c:v>10</c:v>
                </c:pt>
                <c:pt idx="2">
                  <c:v>51</c:v>
                </c:pt>
                <c:pt idx="3">
                  <c:v>4</c:v>
                </c:pt>
                <c:pt idx="4">
                  <c:v>0</c:v>
                </c:pt>
                <c:pt idx="5">
                  <c:v>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74A-497F-A3B3-F3AF9883553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5B-48B6-A194-F1E4481ACFE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5B-48B6-A194-F1E4481ACFE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15B-48B6-A194-F1E4481ACFE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5B-48B6-A194-F1E4481ACFE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5B-48B6-A194-F1E4481ACFE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15B-48B6-A194-F1E4481ACFE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15B-48B6-A194-F1E4481ACFE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15B-48B6-A194-F1E4481ACFE5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15B-48B6-A194-F1E4481ACF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'Oct 21'!$C$16:$C$24</c:f>
              <c:numCache>
                <c:formatCode>_(* #,##0_);_(* \(#,##0\);_(* "-"??_);_(@_)</c:formatCode>
                <c:ptCount val="9"/>
                <c:pt idx="0">
                  <c:v>4552</c:v>
                </c:pt>
                <c:pt idx="1">
                  <c:v>6082</c:v>
                </c:pt>
                <c:pt idx="2">
                  <c:v>1278</c:v>
                </c:pt>
                <c:pt idx="3">
                  <c:v>180</c:v>
                </c:pt>
                <c:pt idx="4">
                  <c:v>182</c:v>
                </c:pt>
                <c:pt idx="5">
                  <c:v>89</c:v>
                </c:pt>
                <c:pt idx="6">
                  <c:v>39</c:v>
                </c:pt>
                <c:pt idx="7">
                  <c:v>76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15B-48B6-A194-F1E4481ACFE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Oct</a:t>
            </a:r>
            <a:r>
              <a:rPr lang="en-US"/>
              <a:t>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'Oct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21'!$B$30:$B$36</c:f>
              <c:numCache>
                <c:formatCode>_(* #,##0_);_(* \(#,##0\);_(* "-"??_);_(@_)</c:formatCode>
                <c:ptCount val="7"/>
                <c:pt idx="0">
                  <c:v>775</c:v>
                </c:pt>
                <c:pt idx="1">
                  <c:v>769</c:v>
                </c:pt>
                <c:pt idx="2">
                  <c:v>814</c:v>
                </c:pt>
                <c:pt idx="3">
                  <c:v>648</c:v>
                </c:pt>
                <c:pt idx="4">
                  <c:v>489</c:v>
                </c:pt>
                <c:pt idx="5">
                  <c:v>419</c:v>
                </c:pt>
                <c:pt idx="6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8-4460-BE63-A3FC13668E54}"/>
            </c:ext>
          </c:extLst>
        </c:ser>
        <c:ser>
          <c:idx val="1"/>
          <c:order val="1"/>
          <c:tx>
            <c:strRef>
              <c:f>'Oct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58-4460-BE63-A3FC13668E54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58-4460-BE63-A3FC13668E54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8-4460-BE63-A3FC13668E54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58-4460-BE63-A3FC13668E54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8-4460-BE63-A3FC13668E54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58-4460-BE63-A3FC13668E54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8-4460-BE63-A3FC13668E5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21'!$C$30:$C$36</c:f>
              <c:numCache>
                <c:formatCode>_(* #,##0_);_(* \(#,##0\);_(* "-"??_);_(@_)</c:formatCode>
                <c:ptCount val="7"/>
                <c:pt idx="0">
                  <c:v>1025</c:v>
                </c:pt>
                <c:pt idx="1">
                  <c:v>1037</c:v>
                </c:pt>
                <c:pt idx="2">
                  <c:v>1086</c:v>
                </c:pt>
                <c:pt idx="3">
                  <c:v>939</c:v>
                </c:pt>
                <c:pt idx="4">
                  <c:v>623</c:v>
                </c:pt>
                <c:pt idx="5">
                  <c:v>499</c:v>
                </c:pt>
                <c:pt idx="6">
                  <c:v>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58-4460-BE63-A3FC13668E54}"/>
            </c:ext>
          </c:extLst>
        </c:ser>
        <c:ser>
          <c:idx val="2"/>
          <c:order val="2"/>
          <c:tx>
            <c:strRef>
              <c:f>'Oct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21'!$D$30:$D$36</c:f>
              <c:numCache>
                <c:formatCode>_(* #,##0_);_(* \(#,##0\);_(* "-"??_);_(@_)</c:formatCode>
                <c:ptCount val="7"/>
                <c:pt idx="0">
                  <c:v>189</c:v>
                </c:pt>
                <c:pt idx="1">
                  <c:v>179</c:v>
                </c:pt>
                <c:pt idx="2">
                  <c:v>183</c:v>
                </c:pt>
                <c:pt idx="3">
                  <c:v>218</c:v>
                </c:pt>
                <c:pt idx="4">
                  <c:v>164</c:v>
                </c:pt>
                <c:pt idx="5">
                  <c:v>139</c:v>
                </c:pt>
                <c:pt idx="6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58-4460-BE63-A3FC13668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Oct.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'Oct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20'!$B$30:$B$36</c:f>
              <c:numCache>
                <c:formatCode>_(* #,##0_);_(* \(#,##0\);_(* "-"??_);_(@_)</c:formatCode>
                <c:ptCount val="7"/>
                <c:pt idx="0">
                  <c:v>814</c:v>
                </c:pt>
                <c:pt idx="1">
                  <c:v>811</c:v>
                </c:pt>
                <c:pt idx="2">
                  <c:v>881</c:v>
                </c:pt>
                <c:pt idx="3">
                  <c:v>645</c:v>
                </c:pt>
                <c:pt idx="4">
                  <c:v>513</c:v>
                </c:pt>
                <c:pt idx="5">
                  <c:v>429</c:v>
                </c:pt>
                <c:pt idx="6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3-475A-ABEE-661BF6616447}"/>
            </c:ext>
          </c:extLst>
        </c:ser>
        <c:ser>
          <c:idx val="1"/>
          <c:order val="1"/>
          <c:tx>
            <c:strRef>
              <c:f>'Oct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F3-475A-ABEE-661BF6616447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F3-475A-ABEE-661BF6616447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F3-475A-ABEE-661BF6616447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F3-475A-ABEE-661BF6616447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F3-475A-ABEE-661BF6616447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F3-475A-ABEE-661BF6616447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F3-475A-ABEE-661BF661644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20'!$C$30:$C$36</c:f>
              <c:numCache>
                <c:formatCode>_(* #,##0_);_(* \(#,##0\);_(* "-"??_);_(@_)</c:formatCode>
                <c:ptCount val="7"/>
                <c:pt idx="0">
                  <c:v>993</c:v>
                </c:pt>
                <c:pt idx="1">
                  <c:v>1016</c:v>
                </c:pt>
                <c:pt idx="2">
                  <c:v>1063</c:v>
                </c:pt>
                <c:pt idx="3">
                  <c:v>928</c:v>
                </c:pt>
                <c:pt idx="4">
                  <c:v>593</c:v>
                </c:pt>
                <c:pt idx="5">
                  <c:v>510</c:v>
                </c:pt>
                <c:pt idx="6">
                  <c:v>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F3-475A-ABEE-661BF6616447}"/>
            </c:ext>
          </c:extLst>
        </c:ser>
        <c:ser>
          <c:idx val="2"/>
          <c:order val="2"/>
          <c:tx>
            <c:strRef>
              <c:f>'Oct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20'!$D$30:$D$36</c:f>
              <c:numCache>
                <c:formatCode>_(* #,##0_);_(* \(#,##0\);_(* "-"??_);_(@_)</c:formatCode>
                <c:ptCount val="7"/>
                <c:pt idx="0">
                  <c:v>161</c:v>
                </c:pt>
                <c:pt idx="1">
                  <c:v>139</c:v>
                </c:pt>
                <c:pt idx="2">
                  <c:v>115</c:v>
                </c:pt>
                <c:pt idx="3">
                  <c:v>142</c:v>
                </c:pt>
                <c:pt idx="4">
                  <c:v>122</c:v>
                </c:pt>
                <c:pt idx="5">
                  <c:v>76</c:v>
                </c:pt>
                <c:pt idx="6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F3-475A-ABEE-661BF6616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B-4F4D-93AD-40FA2B5A676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DB-4F4D-93AD-40FA2B5A676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BDB-4F4D-93AD-40FA2B5A6763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DB-4F4D-93AD-40FA2B5A676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DB-4F4D-93AD-40FA2B5A6763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BDB-4F4D-93AD-40FA2B5A6763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BDB-4F4D-93AD-40FA2B5A6763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BDB-4F4D-93AD-40FA2B5A6763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BDB-4F4D-93AD-40FA2B5A67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'Nov 21'!$B$2:$B$10</c:f>
              <c:numCache>
                <c:formatCode>General</c:formatCode>
                <c:ptCount val="9"/>
                <c:pt idx="0">
                  <c:v>21</c:v>
                </c:pt>
                <c:pt idx="1">
                  <c:v>5</c:v>
                </c:pt>
                <c:pt idx="2">
                  <c:v>35</c:v>
                </c:pt>
                <c:pt idx="3">
                  <c:v>1</c:v>
                </c:pt>
                <c:pt idx="4">
                  <c:v>5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DB-4F4D-93AD-40FA2B5A676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99-4FF0-AF20-3A74D73FDB9F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99-4FF0-AF20-3A74D73FDB9F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D99-4FF0-AF20-3A74D73FDB9F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99-4FF0-AF20-3A74D73FDB9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99-4FF0-AF20-3A74D73FDB9F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D99-4FF0-AF20-3A74D73FDB9F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D99-4FF0-AF20-3A74D73FDB9F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D99-4FF0-AF20-3A74D73FDB9F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D99-4FF0-AF20-3A74D73FDB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'Nov 21'!$C$16:$C$24</c:f>
              <c:numCache>
                <c:formatCode>_(* #,##0_);_(* \(#,##0\);_(* "-"??_);_(@_)</c:formatCode>
                <c:ptCount val="9"/>
                <c:pt idx="0">
                  <c:v>4568</c:v>
                </c:pt>
                <c:pt idx="1">
                  <c:v>6132</c:v>
                </c:pt>
                <c:pt idx="2">
                  <c:v>1284</c:v>
                </c:pt>
                <c:pt idx="3">
                  <c:v>175</c:v>
                </c:pt>
                <c:pt idx="4">
                  <c:v>189</c:v>
                </c:pt>
                <c:pt idx="5">
                  <c:v>95</c:v>
                </c:pt>
                <c:pt idx="6">
                  <c:v>39</c:v>
                </c:pt>
                <c:pt idx="7">
                  <c:v>76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D99-4FF0-AF20-3A74D73FDB9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Nov</a:t>
            </a:r>
            <a:r>
              <a:rPr lang="en-US"/>
              <a:t>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'Nov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21'!$B$30:$B$36</c:f>
              <c:numCache>
                <c:formatCode>_(* #,##0_);_(* \(#,##0\);_(* "-"??_);_(@_)</c:formatCode>
                <c:ptCount val="7"/>
                <c:pt idx="0">
                  <c:v>780</c:v>
                </c:pt>
                <c:pt idx="1">
                  <c:v>784</c:v>
                </c:pt>
                <c:pt idx="2">
                  <c:v>821</c:v>
                </c:pt>
                <c:pt idx="3">
                  <c:v>647</c:v>
                </c:pt>
                <c:pt idx="4">
                  <c:v>482</c:v>
                </c:pt>
                <c:pt idx="5">
                  <c:v>415</c:v>
                </c:pt>
                <c:pt idx="6">
                  <c:v>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2-4F5E-B99F-B0DF236920F7}"/>
            </c:ext>
          </c:extLst>
        </c:ser>
        <c:ser>
          <c:idx val="1"/>
          <c:order val="1"/>
          <c:tx>
            <c:strRef>
              <c:f>'Nov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D2-4F5E-B99F-B0DF236920F7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D2-4F5E-B99F-B0DF236920F7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D2-4F5E-B99F-B0DF236920F7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D2-4F5E-B99F-B0DF236920F7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D2-4F5E-B99F-B0DF236920F7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D2-4F5E-B99F-B0DF236920F7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D2-4F5E-B99F-B0DF236920F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21'!$C$30:$C$36</c:f>
              <c:numCache>
                <c:formatCode>_(* #,##0_);_(* \(#,##0\);_(* "-"??_);_(@_)</c:formatCode>
                <c:ptCount val="7"/>
                <c:pt idx="0">
                  <c:v>1034</c:v>
                </c:pt>
                <c:pt idx="1">
                  <c:v>1047</c:v>
                </c:pt>
                <c:pt idx="2">
                  <c:v>1089</c:v>
                </c:pt>
                <c:pt idx="3">
                  <c:v>934</c:v>
                </c:pt>
                <c:pt idx="4">
                  <c:v>628</c:v>
                </c:pt>
                <c:pt idx="5">
                  <c:v>514</c:v>
                </c:pt>
                <c:pt idx="6">
                  <c:v>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D2-4F5E-B99F-B0DF236920F7}"/>
            </c:ext>
          </c:extLst>
        </c:ser>
        <c:ser>
          <c:idx val="2"/>
          <c:order val="2"/>
          <c:tx>
            <c:strRef>
              <c:f>'Nov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21'!$D$30:$D$36</c:f>
              <c:numCache>
                <c:formatCode>_(* #,##0_);_(* \(#,##0\);_(* "-"??_);_(@_)</c:formatCode>
                <c:ptCount val="7"/>
                <c:pt idx="0">
                  <c:v>192</c:v>
                </c:pt>
                <c:pt idx="1">
                  <c:v>182</c:v>
                </c:pt>
                <c:pt idx="2">
                  <c:v>180</c:v>
                </c:pt>
                <c:pt idx="3">
                  <c:v>219</c:v>
                </c:pt>
                <c:pt idx="4">
                  <c:v>161</c:v>
                </c:pt>
                <c:pt idx="5">
                  <c:v>137</c:v>
                </c:pt>
                <c:pt idx="6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AD2-4F5E-B99F-B0DF23692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Nov.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'Nov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20'!$B$30:$B$36</c:f>
              <c:numCache>
                <c:formatCode>_(* #,##0_);_(* \(#,##0\);_(* "-"??_);_(@_)</c:formatCode>
                <c:ptCount val="7"/>
                <c:pt idx="0">
                  <c:v>813</c:v>
                </c:pt>
                <c:pt idx="1">
                  <c:v>820</c:v>
                </c:pt>
                <c:pt idx="2">
                  <c:v>877</c:v>
                </c:pt>
                <c:pt idx="3">
                  <c:v>649</c:v>
                </c:pt>
                <c:pt idx="4">
                  <c:v>515</c:v>
                </c:pt>
                <c:pt idx="5">
                  <c:v>431</c:v>
                </c:pt>
                <c:pt idx="6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9-45F8-AECC-65BA9513E523}"/>
            </c:ext>
          </c:extLst>
        </c:ser>
        <c:ser>
          <c:idx val="1"/>
          <c:order val="1"/>
          <c:tx>
            <c:strRef>
              <c:f>'Nov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D9-45F8-AECC-65BA9513E523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D9-45F8-AECC-65BA9513E523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D9-45F8-AECC-65BA9513E523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D9-45F8-AECC-65BA9513E523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D9-45F8-AECC-65BA9513E523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D9-45F8-AECC-65BA9513E523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D9-45F8-AECC-65BA9513E52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20'!$C$30:$C$36</c:f>
              <c:numCache>
                <c:formatCode>_(* #,##0_);_(* \(#,##0\);_(* "-"??_);_(@_)</c:formatCode>
                <c:ptCount val="7"/>
                <c:pt idx="0">
                  <c:v>1011</c:v>
                </c:pt>
                <c:pt idx="1">
                  <c:v>1028</c:v>
                </c:pt>
                <c:pt idx="2">
                  <c:v>1082</c:v>
                </c:pt>
                <c:pt idx="3">
                  <c:v>938</c:v>
                </c:pt>
                <c:pt idx="4">
                  <c:v>605</c:v>
                </c:pt>
                <c:pt idx="5">
                  <c:v>522</c:v>
                </c:pt>
                <c:pt idx="6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D9-45F8-AECC-65BA9513E523}"/>
            </c:ext>
          </c:extLst>
        </c:ser>
        <c:ser>
          <c:idx val="2"/>
          <c:order val="2"/>
          <c:tx>
            <c:strRef>
              <c:f>'Nov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20'!$D$30:$D$36</c:f>
              <c:numCache>
                <c:formatCode>_(* #,##0_);_(* \(#,##0\);_(* "-"??_);_(@_)</c:formatCode>
                <c:ptCount val="7"/>
                <c:pt idx="0">
                  <c:v>147</c:v>
                </c:pt>
                <c:pt idx="1">
                  <c:v>143</c:v>
                </c:pt>
                <c:pt idx="2">
                  <c:v>112</c:v>
                </c:pt>
                <c:pt idx="3">
                  <c:v>144</c:v>
                </c:pt>
                <c:pt idx="4">
                  <c:v>133</c:v>
                </c:pt>
                <c:pt idx="5">
                  <c:v>84</c:v>
                </c:pt>
                <c:pt idx="6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0D9-45F8-AECC-65BA9513E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A8-4023-8B0E-9FB5A0E6538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A8-4023-8B0E-9FB5A0E65381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A8-4023-8B0E-9FB5A0E65381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A8-4023-8B0E-9FB5A0E6538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A8-4023-8B0E-9FB5A0E65381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A8-4023-8B0E-9FB5A0E65381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CA8-4023-8B0E-9FB5A0E65381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CA8-4023-8B0E-9FB5A0E65381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A8-4023-8B0E-9FB5A0E653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'Dec 21'!$B$2:$B$10</c:f>
              <c:numCache>
                <c:formatCode>General</c:formatCode>
                <c:ptCount val="9"/>
                <c:pt idx="0">
                  <c:v>21</c:v>
                </c:pt>
                <c:pt idx="1">
                  <c:v>10</c:v>
                </c:pt>
                <c:pt idx="2">
                  <c:v>44</c:v>
                </c:pt>
                <c:pt idx="3">
                  <c:v>5</c:v>
                </c:pt>
                <c:pt idx="4">
                  <c:v>0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CA8-4023-8B0E-9FB5A0E6538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February!$A$16:$A$25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February!$C$16:$C$24</c:f>
              <c:numCache>
                <c:formatCode>_(* #,##0_);_(* \(#,##0\);_(* "-"??_);_(@_)</c:formatCode>
                <c:ptCount val="9"/>
                <c:pt idx="0">
                  <c:v>5551</c:v>
                </c:pt>
                <c:pt idx="1">
                  <c:v>6348</c:v>
                </c:pt>
                <c:pt idx="2">
                  <c:v>1049</c:v>
                </c:pt>
                <c:pt idx="3">
                  <c:v>206</c:v>
                </c:pt>
                <c:pt idx="4">
                  <c:v>161</c:v>
                </c:pt>
                <c:pt idx="5">
                  <c:v>47</c:v>
                </c:pt>
                <c:pt idx="6">
                  <c:v>143</c:v>
                </c:pt>
                <c:pt idx="7">
                  <c:v>63</c:v>
                </c:pt>
                <c:pt idx="8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3-4F03-81E1-AAD513CEF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83-434C-8782-28C538C0D12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83-434C-8782-28C538C0D12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83-434C-8782-28C538C0D12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83-434C-8782-28C538C0D12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83-434C-8782-28C538C0D12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83-434C-8782-28C538C0D12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83-434C-8782-28C538C0D12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83-434C-8782-28C538C0D125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283-434C-8782-28C538C0D1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'Dec 21'!$C$16:$C$24</c:f>
              <c:numCache>
                <c:formatCode>_(* #,##0_);_(* \(#,##0\);_(* "-"??_);_(@_)</c:formatCode>
                <c:ptCount val="9"/>
                <c:pt idx="0">
                  <c:v>4611</c:v>
                </c:pt>
                <c:pt idx="1">
                  <c:v>6183</c:v>
                </c:pt>
                <c:pt idx="2">
                  <c:v>1339</c:v>
                </c:pt>
                <c:pt idx="3">
                  <c:v>175</c:v>
                </c:pt>
                <c:pt idx="4">
                  <c:v>193</c:v>
                </c:pt>
                <c:pt idx="5">
                  <c:v>103</c:v>
                </c:pt>
                <c:pt idx="6">
                  <c:v>38</c:v>
                </c:pt>
                <c:pt idx="7">
                  <c:v>77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283-434C-8782-28C538C0D12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Dec</a:t>
            </a:r>
            <a:r>
              <a:rPr lang="en-US"/>
              <a:t>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'Dec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21'!$B$30:$B$36</c:f>
              <c:numCache>
                <c:formatCode>_(* #,##0_);_(* \(#,##0\);_(* "-"??_);_(@_)</c:formatCode>
                <c:ptCount val="7"/>
                <c:pt idx="0">
                  <c:v>805</c:v>
                </c:pt>
                <c:pt idx="1">
                  <c:v>798</c:v>
                </c:pt>
                <c:pt idx="2">
                  <c:v>823</c:v>
                </c:pt>
                <c:pt idx="3">
                  <c:v>647</c:v>
                </c:pt>
                <c:pt idx="4">
                  <c:v>486</c:v>
                </c:pt>
                <c:pt idx="5">
                  <c:v>412</c:v>
                </c:pt>
                <c:pt idx="6">
                  <c:v>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2-4B10-A9FC-1DC6B92F2332}"/>
            </c:ext>
          </c:extLst>
        </c:ser>
        <c:ser>
          <c:idx val="1"/>
          <c:order val="1"/>
          <c:tx>
            <c:strRef>
              <c:f>'Dec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D2-4B10-A9FC-1DC6B92F2332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D2-4B10-A9FC-1DC6B92F2332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D2-4B10-A9FC-1DC6B92F2332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D2-4B10-A9FC-1DC6B92F2332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D2-4B10-A9FC-1DC6B92F2332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D2-4B10-A9FC-1DC6B92F2332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D2-4B10-A9FC-1DC6B92F233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21'!$C$30:$C$36</c:f>
              <c:numCache>
                <c:formatCode>_(* #,##0_);_(* \(#,##0\);_(* "-"??_);_(@_)</c:formatCode>
                <c:ptCount val="7"/>
                <c:pt idx="0">
                  <c:v>1054</c:v>
                </c:pt>
                <c:pt idx="1">
                  <c:v>1054</c:v>
                </c:pt>
                <c:pt idx="2">
                  <c:v>1095</c:v>
                </c:pt>
                <c:pt idx="3">
                  <c:v>945</c:v>
                </c:pt>
                <c:pt idx="4">
                  <c:v>630</c:v>
                </c:pt>
                <c:pt idx="5">
                  <c:v>513</c:v>
                </c:pt>
                <c:pt idx="6">
                  <c:v>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D2-4B10-A9FC-1DC6B92F2332}"/>
            </c:ext>
          </c:extLst>
        </c:ser>
        <c:ser>
          <c:idx val="2"/>
          <c:order val="2"/>
          <c:tx>
            <c:strRef>
              <c:f>'Dec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21'!$D$30:$D$36</c:f>
              <c:numCache>
                <c:formatCode>_(* #,##0_);_(* \(#,##0\);_(* "-"??_);_(@_)</c:formatCode>
                <c:ptCount val="7"/>
                <c:pt idx="0">
                  <c:v>196</c:v>
                </c:pt>
                <c:pt idx="1">
                  <c:v>194</c:v>
                </c:pt>
                <c:pt idx="2">
                  <c:v>185</c:v>
                </c:pt>
                <c:pt idx="3">
                  <c:v>225</c:v>
                </c:pt>
                <c:pt idx="4">
                  <c:v>162</c:v>
                </c:pt>
                <c:pt idx="5">
                  <c:v>146</c:v>
                </c:pt>
                <c:pt idx="6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D2-4B10-A9FC-1DC6B92F2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Dec.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'Dec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20'!$B$30:$B$36</c:f>
              <c:numCache>
                <c:formatCode>_(* #,##0_);_(* \(#,##0\);_(* "-"??_);_(@_)</c:formatCode>
                <c:ptCount val="7"/>
                <c:pt idx="0">
                  <c:v>828</c:v>
                </c:pt>
                <c:pt idx="1">
                  <c:v>833</c:v>
                </c:pt>
                <c:pt idx="2">
                  <c:v>871</c:v>
                </c:pt>
                <c:pt idx="3">
                  <c:v>663</c:v>
                </c:pt>
                <c:pt idx="4">
                  <c:v>522</c:v>
                </c:pt>
                <c:pt idx="5">
                  <c:v>438</c:v>
                </c:pt>
                <c:pt idx="6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8-45B3-813E-B927DC049D0B}"/>
            </c:ext>
          </c:extLst>
        </c:ser>
        <c:ser>
          <c:idx val="1"/>
          <c:order val="1"/>
          <c:tx>
            <c:strRef>
              <c:f>'Dec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8-45B3-813E-B927DC049D0B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98-45B3-813E-B927DC049D0B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8-45B3-813E-B927DC049D0B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98-45B3-813E-B927DC049D0B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8-45B3-813E-B927DC049D0B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98-45B3-813E-B927DC049D0B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8-45B3-813E-B927DC049D0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20'!$C$30:$C$36</c:f>
              <c:numCache>
                <c:formatCode>_(* #,##0_);_(* \(#,##0\);_(* "-"??_);_(@_)</c:formatCode>
                <c:ptCount val="7"/>
                <c:pt idx="0">
                  <c:v>1021</c:v>
                </c:pt>
                <c:pt idx="1">
                  <c:v>1030</c:v>
                </c:pt>
                <c:pt idx="2">
                  <c:v>1090</c:v>
                </c:pt>
                <c:pt idx="3">
                  <c:v>937</c:v>
                </c:pt>
                <c:pt idx="4">
                  <c:v>615</c:v>
                </c:pt>
                <c:pt idx="5">
                  <c:v>529</c:v>
                </c:pt>
                <c:pt idx="6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98-45B3-813E-B927DC049D0B}"/>
            </c:ext>
          </c:extLst>
        </c:ser>
        <c:ser>
          <c:idx val="2"/>
          <c:order val="2"/>
          <c:tx>
            <c:strRef>
              <c:f>'Dec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20'!$D$30:$D$36</c:f>
              <c:numCache>
                <c:formatCode>_(* #,##0_);_(* \(#,##0\);_(* "-"??_);_(@_)</c:formatCode>
                <c:ptCount val="7"/>
                <c:pt idx="0">
                  <c:v>147</c:v>
                </c:pt>
                <c:pt idx="1">
                  <c:v>140</c:v>
                </c:pt>
                <c:pt idx="2">
                  <c:v>117</c:v>
                </c:pt>
                <c:pt idx="3">
                  <c:v>140</c:v>
                </c:pt>
                <c:pt idx="4">
                  <c:v>133</c:v>
                </c:pt>
                <c:pt idx="5">
                  <c:v>88</c:v>
                </c:pt>
                <c:pt idx="6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98-45B3-813E-B927DC049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8B-4E70-948D-F84B1F8A7B0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58B-4E70-948D-F84B1F8A7B0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58B-4E70-948D-F84B1F8A7B0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8B-4E70-948D-F84B1F8A7B0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8B-4E70-948D-F84B1F8A7B06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58B-4E70-948D-F84B1F8A7B06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58B-4E70-948D-F84B1F8A7B06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58B-4E70-948D-F84B1F8A7B06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58B-4E70-948D-F84B1F8A7B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22'!$A$2:$A$10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'Jan 22'!$B$2:$B$10</c:f>
              <c:numCache>
                <c:formatCode>General</c:formatCode>
                <c:ptCount val="9"/>
                <c:pt idx="0">
                  <c:v>36</c:v>
                </c:pt>
                <c:pt idx="1">
                  <c:v>10</c:v>
                </c:pt>
                <c:pt idx="2">
                  <c:v>37</c:v>
                </c:pt>
                <c:pt idx="3">
                  <c:v>1</c:v>
                </c:pt>
                <c:pt idx="4">
                  <c:v>2</c:v>
                </c:pt>
                <c:pt idx="5">
                  <c:v>9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58B-4E70-948D-F84B1F8A7B0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A2-4643-A226-5044667475D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A2-4643-A226-5044667475D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A2-4643-A226-5044667475DA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A2-4643-A226-5044667475D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A2-4643-A226-5044667475DA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4A2-4643-A226-5044667475DA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4A2-4643-A226-5044667475DA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4A2-4643-A226-5044667475DA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4A2-4643-A226-5044667475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22'!$A$16:$A$25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'Jan 22'!$C$16:$C$24</c:f>
              <c:numCache>
                <c:formatCode>_(* #,##0_);_(* \(#,##0\);_(* "-"??_);_(@_)</c:formatCode>
                <c:ptCount val="9"/>
                <c:pt idx="0">
                  <c:v>4651</c:v>
                </c:pt>
                <c:pt idx="1">
                  <c:v>6184</c:v>
                </c:pt>
                <c:pt idx="2">
                  <c:v>1378</c:v>
                </c:pt>
                <c:pt idx="3">
                  <c:v>172</c:v>
                </c:pt>
                <c:pt idx="4">
                  <c:v>194</c:v>
                </c:pt>
                <c:pt idx="5">
                  <c:v>110</c:v>
                </c:pt>
                <c:pt idx="6">
                  <c:v>37</c:v>
                </c:pt>
                <c:pt idx="7">
                  <c:v>79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4A2-4643-A226-5044667475D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Jan</a:t>
            </a:r>
            <a:r>
              <a:rPr lang="en-US"/>
              <a:t>.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'Jan 22'!$B$29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22'!$B$30:$B$36</c:f>
              <c:numCache>
                <c:formatCode>_(* #,##0_);_(* \(#,##0\);_(* "-"??_);_(@_)</c:formatCode>
                <c:ptCount val="7"/>
                <c:pt idx="0">
                  <c:v>805</c:v>
                </c:pt>
                <c:pt idx="1">
                  <c:v>801</c:v>
                </c:pt>
                <c:pt idx="2">
                  <c:v>838</c:v>
                </c:pt>
                <c:pt idx="3">
                  <c:v>650</c:v>
                </c:pt>
                <c:pt idx="4">
                  <c:v>494</c:v>
                </c:pt>
                <c:pt idx="5">
                  <c:v>416</c:v>
                </c:pt>
                <c:pt idx="6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A-4087-9DCF-89043BA25850}"/>
            </c:ext>
          </c:extLst>
        </c:ser>
        <c:ser>
          <c:idx val="1"/>
          <c:order val="1"/>
          <c:tx>
            <c:strRef>
              <c:f>'Jan 22'!$C$29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1A-4087-9DCF-89043BA25850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1A-4087-9DCF-89043BA25850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1A-4087-9DCF-89043BA25850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1A-4087-9DCF-89043BA25850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1A-4087-9DCF-89043BA25850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1A-4087-9DCF-89043BA25850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1A-4087-9DCF-89043BA2585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22'!$C$30:$C$36</c:f>
              <c:numCache>
                <c:formatCode>_(* #,##0_);_(* \(#,##0\);_(* "-"??_);_(@_)</c:formatCode>
                <c:ptCount val="7"/>
                <c:pt idx="0">
                  <c:v>1057</c:v>
                </c:pt>
                <c:pt idx="1">
                  <c:v>1051</c:v>
                </c:pt>
                <c:pt idx="2">
                  <c:v>1091</c:v>
                </c:pt>
                <c:pt idx="3">
                  <c:v>947</c:v>
                </c:pt>
                <c:pt idx="4">
                  <c:v>629</c:v>
                </c:pt>
                <c:pt idx="5">
                  <c:v>512</c:v>
                </c:pt>
                <c:pt idx="6">
                  <c:v>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1A-4087-9DCF-89043BA25850}"/>
            </c:ext>
          </c:extLst>
        </c:ser>
        <c:ser>
          <c:idx val="2"/>
          <c:order val="2"/>
          <c:tx>
            <c:strRef>
              <c:f>'Jan 22'!$D$29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22'!$D$30:$D$36</c:f>
              <c:numCache>
                <c:formatCode>_(* #,##0_);_(* \(#,##0\);_(* "-"??_);_(@_)</c:formatCode>
                <c:ptCount val="7"/>
                <c:pt idx="0">
                  <c:v>201</c:v>
                </c:pt>
                <c:pt idx="1">
                  <c:v>199</c:v>
                </c:pt>
                <c:pt idx="2">
                  <c:v>194</c:v>
                </c:pt>
                <c:pt idx="3">
                  <c:v>230</c:v>
                </c:pt>
                <c:pt idx="4">
                  <c:v>164</c:v>
                </c:pt>
                <c:pt idx="5">
                  <c:v>151</c:v>
                </c:pt>
                <c:pt idx="6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31A-4087-9DCF-89043BA25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Jan.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'Jan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21'!$B$30:$B$36</c:f>
              <c:numCache>
                <c:formatCode>_(* #,##0_);_(* \(#,##0\);_(* "-"??_);_(@_)</c:formatCode>
                <c:ptCount val="7"/>
                <c:pt idx="0">
                  <c:v>808</c:v>
                </c:pt>
                <c:pt idx="1">
                  <c:v>823</c:v>
                </c:pt>
                <c:pt idx="2">
                  <c:v>856</c:v>
                </c:pt>
                <c:pt idx="3">
                  <c:v>663</c:v>
                </c:pt>
                <c:pt idx="4">
                  <c:v>517</c:v>
                </c:pt>
                <c:pt idx="5">
                  <c:v>435</c:v>
                </c:pt>
                <c:pt idx="6">
                  <c:v>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5-47CD-9A8E-BC8B575B52CD}"/>
            </c:ext>
          </c:extLst>
        </c:ser>
        <c:ser>
          <c:idx val="1"/>
          <c:order val="1"/>
          <c:tx>
            <c:strRef>
              <c:f>'Jan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85-47CD-9A8E-BC8B575B52CD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85-47CD-9A8E-BC8B575B52CD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85-47CD-9A8E-BC8B575B52CD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85-47CD-9A8E-BC8B575B52CD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85-47CD-9A8E-BC8B575B52CD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85-47CD-9A8E-BC8B575B52CD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85-47CD-9A8E-BC8B575B52C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21'!$C$30:$C$36</c:f>
              <c:numCache>
                <c:formatCode>_(* #,##0_);_(* \(#,##0\);_(* "-"??_);_(@_)</c:formatCode>
                <c:ptCount val="7"/>
                <c:pt idx="0">
                  <c:v>1013</c:v>
                </c:pt>
                <c:pt idx="1">
                  <c:v>1035</c:v>
                </c:pt>
                <c:pt idx="2">
                  <c:v>1078</c:v>
                </c:pt>
                <c:pt idx="3">
                  <c:v>944</c:v>
                </c:pt>
                <c:pt idx="4">
                  <c:v>618</c:v>
                </c:pt>
                <c:pt idx="5">
                  <c:v>529</c:v>
                </c:pt>
                <c:pt idx="6">
                  <c:v>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85-47CD-9A8E-BC8B575B52CD}"/>
            </c:ext>
          </c:extLst>
        </c:ser>
        <c:ser>
          <c:idx val="2"/>
          <c:order val="2"/>
          <c:tx>
            <c:strRef>
              <c:f>'Jan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21'!$D$30:$D$36</c:f>
              <c:numCache>
                <c:formatCode>_(* #,##0_);_(* \(#,##0\);_(* "-"??_);_(@_)</c:formatCode>
                <c:ptCount val="7"/>
                <c:pt idx="0">
                  <c:v>150</c:v>
                </c:pt>
                <c:pt idx="1">
                  <c:v>133</c:v>
                </c:pt>
                <c:pt idx="2">
                  <c:v>114</c:v>
                </c:pt>
                <c:pt idx="3">
                  <c:v>143</c:v>
                </c:pt>
                <c:pt idx="4">
                  <c:v>144</c:v>
                </c:pt>
                <c:pt idx="5">
                  <c:v>86</c:v>
                </c:pt>
                <c:pt idx="6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85-47CD-9A8E-BC8B575B5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75-4331-BC99-37C967E6267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75-4331-BC99-37C967E6267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375-4331-BC99-37C967E6267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75-4331-BC99-37C967E6267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75-4331-BC99-37C967E62679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375-4331-BC99-37C967E62679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375-4331-BC99-37C967E62679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375-4331-BC99-37C967E62679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375-4331-BC99-37C967E626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'Feb 22'!$A$2:$A$10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'Feb 22'!$B$2:$B$10</c:f>
              <c:numCache>
                <c:formatCode>General</c:formatCode>
                <c:ptCount val="9"/>
                <c:pt idx="0">
                  <c:v>31</c:v>
                </c:pt>
                <c:pt idx="1">
                  <c:v>9</c:v>
                </c:pt>
                <c:pt idx="2">
                  <c:v>34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375-4331-BC99-37C967E6267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32-41B2-B50C-BE772278C10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932-41B2-B50C-BE772278C10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932-41B2-B50C-BE772278C108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32-41B2-B50C-BE772278C108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32-41B2-B50C-BE772278C108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932-41B2-B50C-BE772278C108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932-41B2-B50C-BE772278C108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932-41B2-B50C-BE772278C108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932-41B2-B50C-BE772278C1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'Feb 22'!$A$16:$A$25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'Feb 22'!$C$16:$C$24</c:f>
              <c:numCache>
                <c:formatCode>_(* #,##0_);_(* \(#,##0\);_(* "-"??_);_(@_)</c:formatCode>
                <c:ptCount val="9"/>
                <c:pt idx="0">
                  <c:v>4714</c:v>
                </c:pt>
                <c:pt idx="1">
                  <c:v>6221</c:v>
                </c:pt>
                <c:pt idx="2">
                  <c:v>1419</c:v>
                </c:pt>
                <c:pt idx="3">
                  <c:v>175</c:v>
                </c:pt>
                <c:pt idx="4">
                  <c:v>189</c:v>
                </c:pt>
                <c:pt idx="5">
                  <c:v>112</c:v>
                </c:pt>
                <c:pt idx="6">
                  <c:v>0</c:v>
                </c:pt>
                <c:pt idx="7">
                  <c:v>79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932-41B2-B50C-BE772278C10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Feb</a:t>
            </a:r>
            <a:r>
              <a:rPr lang="en-US"/>
              <a:t>.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'Feb 22'!$B$29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22'!$B$30:$B$36</c:f>
              <c:numCache>
                <c:formatCode>_(* #,##0_);_(* \(#,##0\);_(* "-"??_);_(@_)</c:formatCode>
                <c:ptCount val="7"/>
                <c:pt idx="0">
                  <c:v>800</c:v>
                </c:pt>
                <c:pt idx="1">
                  <c:v>796</c:v>
                </c:pt>
                <c:pt idx="2">
                  <c:v>858</c:v>
                </c:pt>
                <c:pt idx="3">
                  <c:v>656</c:v>
                </c:pt>
                <c:pt idx="4">
                  <c:v>495</c:v>
                </c:pt>
                <c:pt idx="5">
                  <c:v>427</c:v>
                </c:pt>
                <c:pt idx="6">
                  <c:v>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D2-4335-831D-517DD68E2F76}"/>
            </c:ext>
          </c:extLst>
        </c:ser>
        <c:ser>
          <c:idx val="1"/>
          <c:order val="1"/>
          <c:tx>
            <c:strRef>
              <c:f>'Feb 22'!$C$29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D2-4335-831D-517DD68E2F76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D2-4335-831D-517DD68E2F76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D2-4335-831D-517DD68E2F76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D2-4335-831D-517DD68E2F76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D2-4335-831D-517DD68E2F76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D2-4335-831D-517DD68E2F76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D2-4335-831D-517DD68E2F7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22'!$C$30:$C$36</c:f>
              <c:numCache>
                <c:formatCode>_(* #,##0_);_(* \(#,##0\);_(* "-"??_);_(@_)</c:formatCode>
                <c:ptCount val="7"/>
                <c:pt idx="0">
                  <c:v>1064</c:v>
                </c:pt>
                <c:pt idx="1">
                  <c:v>1055</c:v>
                </c:pt>
                <c:pt idx="2">
                  <c:v>1086</c:v>
                </c:pt>
                <c:pt idx="3">
                  <c:v>954</c:v>
                </c:pt>
                <c:pt idx="4">
                  <c:v>628</c:v>
                </c:pt>
                <c:pt idx="5">
                  <c:v>514</c:v>
                </c:pt>
                <c:pt idx="6">
                  <c:v>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FD2-4335-831D-517DD68E2F76}"/>
            </c:ext>
          </c:extLst>
        </c:ser>
        <c:ser>
          <c:idx val="2"/>
          <c:order val="2"/>
          <c:tx>
            <c:strRef>
              <c:f>'Feb 22'!$D$29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22'!$D$30:$D$36</c:f>
              <c:numCache>
                <c:formatCode>_(* #,##0_);_(* \(#,##0\);_(* "-"??_);_(@_)</c:formatCode>
                <c:ptCount val="7"/>
                <c:pt idx="0">
                  <c:v>211</c:v>
                </c:pt>
                <c:pt idx="1">
                  <c:v>201</c:v>
                </c:pt>
                <c:pt idx="2">
                  <c:v>196</c:v>
                </c:pt>
                <c:pt idx="3">
                  <c:v>240</c:v>
                </c:pt>
                <c:pt idx="4">
                  <c:v>171</c:v>
                </c:pt>
                <c:pt idx="5">
                  <c:v>155</c:v>
                </c:pt>
                <c:pt idx="6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D2-4335-831D-517DD68E2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chart" Target="../charts/chart5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4" Type="http://schemas.openxmlformats.org/officeDocument/2006/relationships/chart" Target="../charts/chart5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4" Type="http://schemas.openxmlformats.org/officeDocument/2006/relationships/chart" Target="../charts/chart6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4" Type="http://schemas.openxmlformats.org/officeDocument/2006/relationships/chart" Target="../charts/chart64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4" Type="http://schemas.openxmlformats.org/officeDocument/2006/relationships/chart" Target="../charts/chart68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4" Type="http://schemas.openxmlformats.org/officeDocument/2006/relationships/chart" Target="../charts/chart7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4" Type="http://schemas.openxmlformats.org/officeDocument/2006/relationships/chart" Target="../charts/chart7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4" Type="http://schemas.openxmlformats.org/officeDocument/2006/relationships/chart" Target="../charts/chart8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4" Type="http://schemas.openxmlformats.org/officeDocument/2006/relationships/chart" Target="../charts/chart8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4" Type="http://schemas.openxmlformats.org/officeDocument/2006/relationships/chart" Target="../charts/chart8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4" Type="http://schemas.openxmlformats.org/officeDocument/2006/relationships/chart" Target="../charts/chart9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4" Type="http://schemas.openxmlformats.org/officeDocument/2006/relationships/chart" Target="../charts/chart96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4" Type="http://schemas.openxmlformats.org/officeDocument/2006/relationships/chart" Target="../charts/chart100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4" Type="http://schemas.openxmlformats.org/officeDocument/2006/relationships/chart" Target="../charts/chart104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4" Type="http://schemas.openxmlformats.org/officeDocument/2006/relationships/chart" Target="../charts/chart108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4" Type="http://schemas.openxmlformats.org/officeDocument/2006/relationships/chart" Target="../charts/chart11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4" Type="http://schemas.openxmlformats.org/officeDocument/2006/relationships/chart" Target="../charts/chart11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9.xml"/><Relationship Id="rId2" Type="http://schemas.openxmlformats.org/officeDocument/2006/relationships/chart" Target="../charts/chart118.xml"/><Relationship Id="rId1" Type="http://schemas.openxmlformats.org/officeDocument/2006/relationships/chart" Target="../charts/chart117.xml"/><Relationship Id="rId4" Type="http://schemas.openxmlformats.org/officeDocument/2006/relationships/chart" Target="../charts/chart120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chart" Target="../charts/chart130.xml"/><Relationship Id="rId4" Type="http://schemas.openxmlformats.org/officeDocument/2006/relationships/chart" Target="../charts/chart12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5" Type="http://schemas.openxmlformats.org/officeDocument/2006/relationships/chart" Target="../charts/chart135.xml"/><Relationship Id="rId4" Type="http://schemas.openxmlformats.org/officeDocument/2006/relationships/chart" Target="../charts/chart134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5" Type="http://schemas.openxmlformats.org/officeDocument/2006/relationships/chart" Target="../charts/chart140.xml"/><Relationship Id="rId4" Type="http://schemas.openxmlformats.org/officeDocument/2006/relationships/chart" Target="../charts/chart13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5" Type="http://schemas.openxmlformats.org/officeDocument/2006/relationships/chart" Target="../charts/chart155.xml"/><Relationship Id="rId4" Type="http://schemas.openxmlformats.org/officeDocument/2006/relationships/chart" Target="../charts/chart154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5" Type="http://schemas.openxmlformats.org/officeDocument/2006/relationships/chart" Target="../charts/chart160.xml"/><Relationship Id="rId4" Type="http://schemas.openxmlformats.org/officeDocument/2006/relationships/chart" Target="../charts/chart159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5" Type="http://schemas.openxmlformats.org/officeDocument/2006/relationships/chart" Target="../charts/chart165.xml"/><Relationship Id="rId4" Type="http://schemas.openxmlformats.org/officeDocument/2006/relationships/chart" Target="../charts/chart16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Relationship Id="rId5" Type="http://schemas.openxmlformats.org/officeDocument/2006/relationships/chart" Target="../charts/chart170.xml"/><Relationship Id="rId4" Type="http://schemas.openxmlformats.org/officeDocument/2006/relationships/chart" Target="../charts/chart16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5" Type="http://schemas.openxmlformats.org/officeDocument/2006/relationships/chart" Target="../charts/chart175.xml"/><Relationship Id="rId4" Type="http://schemas.openxmlformats.org/officeDocument/2006/relationships/chart" Target="../charts/chart174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5" Type="http://schemas.openxmlformats.org/officeDocument/2006/relationships/chart" Target="../charts/chart180.xml"/><Relationship Id="rId4" Type="http://schemas.openxmlformats.org/officeDocument/2006/relationships/chart" Target="../charts/chart17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5" Type="http://schemas.openxmlformats.org/officeDocument/2006/relationships/chart" Target="../charts/chart185.xml"/><Relationship Id="rId4" Type="http://schemas.openxmlformats.org/officeDocument/2006/relationships/chart" Target="../charts/chart184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Relationship Id="rId5" Type="http://schemas.openxmlformats.org/officeDocument/2006/relationships/chart" Target="../charts/chart190.xml"/><Relationship Id="rId4" Type="http://schemas.openxmlformats.org/officeDocument/2006/relationships/chart" Target="../charts/chart189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3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5" Type="http://schemas.openxmlformats.org/officeDocument/2006/relationships/chart" Target="../charts/chart195.xml"/><Relationship Id="rId4" Type="http://schemas.openxmlformats.org/officeDocument/2006/relationships/chart" Target="../charts/chart194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Relationship Id="rId5" Type="http://schemas.openxmlformats.org/officeDocument/2006/relationships/chart" Target="../charts/chart200.xml"/><Relationship Id="rId4" Type="http://schemas.openxmlformats.org/officeDocument/2006/relationships/chart" Target="../charts/chart19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5" Type="http://schemas.openxmlformats.org/officeDocument/2006/relationships/chart" Target="../charts/chart205.xml"/><Relationship Id="rId4" Type="http://schemas.openxmlformats.org/officeDocument/2006/relationships/chart" Target="../charts/chart20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8.xml"/><Relationship Id="rId2" Type="http://schemas.openxmlformats.org/officeDocument/2006/relationships/chart" Target="../charts/chart207.xml"/><Relationship Id="rId1" Type="http://schemas.openxmlformats.org/officeDocument/2006/relationships/chart" Target="../charts/chart206.xml"/><Relationship Id="rId5" Type="http://schemas.openxmlformats.org/officeDocument/2006/relationships/chart" Target="../charts/chart210.xml"/><Relationship Id="rId4" Type="http://schemas.openxmlformats.org/officeDocument/2006/relationships/chart" Target="../charts/chart209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3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5" Type="http://schemas.openxmlformats.org/officeDocument/2006/relationships/chart" Target="../charts/chart215.xml"/><Relationship Id="rId4" Type="http://schemas.openxmlformats.org/officeDocument/2006/relationships/chart" Target="../charts/chart214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Relationship Id="rId5" Type="http://schemas.openxmlformats.org/officeDocument/2006/relationships/chart" Target="../charts/chart220.xml"/><Relationship Id="rId4" Type="http://schemas.openxmlformats.org/officeDocument/2006/relationships/chart" Target="../charts/chart21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619125</xdr:colOff>
      <xdr:row>2</xdr:row>
      <xdr:rowOff>223836</xdr:rowOff>
    </xdr:from>
    <xdr:to>
      <xdr:col>8</xdr:col>
      <xdr:colOff>471487</xdr:colOff>
      <xdr:row>17</xdr:row>
      <xdr:rowOff>180974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16B490-7F16-4C5D-97B6-1B898ACFD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15FD13-A088-4985-BC5B-46F3DEF35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257174</xdr:colOff>
      <xdr:row>46</xdr:row>
      <xdr:rowOff>161925</xdr:rowOff>
    </xdr:from>
    <xdr:to>
      <xdr:col>10</xdr:col>
      <xdr:colOff>19049</xdr:colOff>
      <xdr:row>63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8990F4-B9C3-4EE1-9473-3F34B4A399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04C7CD-E6B0-428F-8F0B-330E78E3E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E39D8F8-7F1E-46BF-B0F7-4179A5118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257174</xdr:colOff>
      <xdr:row>46</xdr:row>
      <xdr:rowOff>161925</xdr:rowOff>
    </xdr:from>
    <xdr:to>
      <xdr:col>10</xdr:col>
      <xdr:colOff>19049</xdr:colOff>
      <xdr:row>63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E57C509-76A9-4486-A963-F2164363D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222F8B-89F7-4B9E-AF7D-B86370B30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0673D4-D0B8-4286-8F70-BAD79D51C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257174</xdr:colOff>
      <xdr:row>46</xdr:row>
      <xdr:rowOff>161925</xdr:rowOff>
    </xdr:from>
    <xdr:to>
      <xdr:col>10</xdr:col>
      <xdr:colOff>19049</xdr:colOff>
      <xdr:row>63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180B37-9C11-4C61-8162-58A2EF8DE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5D6355-E7D7-4749-9E52-9864F2EAC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244958-3B9D-4B02-B496-51CF9C8B4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176212</xdr:rowOff>
    </xdr:from>
    <xdr:to>
      <xdr:col>10</xdr:col>
      <xdr:colOff>295274</xdr:colOff>
      <xdr:row>61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AB1F38-E910-4072-A9ED-4C81F9DE5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61</xdr:row>
      <xdr:rowOff>66674</xdr:rowOff>
    </xdr:from>
    <xdr:to>
      <xdr:col>10</xdr:col>
      <xdr:colOff>314325</xdr:colOff>
      <xdr:row>74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8E3F5BB-912F-4727-B7C7-92D845626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D4D652-2212-4E2F-B837-9423085B7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1F4098-8F6C-49C8-8706-AE1773330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5C9082A-52AF-4E08-9BE1-366F23D49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4CEE168-87C8-49B0-9E56-EB227FD3E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39270A-0025-40BF-BA70-E78D12CB1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D4DC9D-11E7-4591-8598-B59B68C87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4157B3-451F-4B48-98AA-D1E5DAE83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C02064-4A95-42A9-AFCA-C9D4A4A8A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5D3F59-BA6E-4DB6-8AE5-0BF412561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6461E5-FC6D-499D-B133-F6D37E201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E9D271-D447-4E79-A406-6E142E883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748A200-6C08-44FF-80C6-69100B1F5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93A203-2C42-4010-BA77-638990B98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2D0EAF-CBB8-4671-8857-9125CA5A6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30ADFC-2450-4277-9DF8-789109C88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184CD0-B478-44C1-9532-8D393C56D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2F6839-9667-4C67-802A-9DAB661B7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4537A6F-2968-40D3-B4C4-60AF24B0F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3758F85-FFF7-41DC-AF4E-62988AD18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70BE6D4-59A4-45DB-ADE9-8DB25B46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4C1978-E450-45BA-B2A5-607BFD84A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245515-779F-4138-9686-456C96797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A82612-7C4C-4833-B608-59EA18827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318900-92CC-477E-9D72-E59C93B03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1</xdr:row>
      <xdr:rowOff>0</xdr:rowOff>
    </xdr:from>
    <xdr:to>
      <xdr:col>7</xdr:col>
      <xdr:colOff>628650</xdr:colOff>
      <xdr:row>15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2B155C-640A-454F-8409-D359A43F5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6F6D2C-91E6-4415-B0D6-0C6A3202C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2C3E12-EAB3-4548-A913-05C14CF5D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B6B13F-3A87-4437-9948-E40C669DE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061DCE-F17D-428A-8407-9D77AA89E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10E641-2B5A-4592-AF1F-022754E6D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AF30A3-9A85-40A4-BD4F-B68229009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D827330-C3A2-4889-BF6F-0DE78D8BA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7DAFEA-6ADA-4214-91D1-542CD23E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1B4C82B-1538-44AD-84E6-C02789AE1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1C42263-21E6-4898-9FA6-3C331F493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F0A49B-0809-40D7-B0C7-1E994AB8A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7B88FD-11D2-4BB6-8EB0-C433D0F2D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2170FF-526D-4876-B7BC-C6BDC510D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D555AA-D2E3-43FB-B10C-E447149C4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A1E625F-3C76-427F-9919-D362647B1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EBF885-1525-41F9-A1E3-1EC7317D4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9CAEDA-8F95-490C-8AB4-94D9CC2B4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8DA505-06E6-4128-90C8-CA19A3F3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06A7EB6-F518-4FF8-9101-0D60A5536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33EF1D-B7F5-45B6-9B36-45D48579B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84FFE6B-6CC4-4F59-8EF2-AF48EC955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9AACF7-89A0-4A44-B304-AD38705A3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B4C9EDC-8E03-46E9-B3F9-A34FB36F2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6F58EB-570C-4238-87FB-FFAF9314A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8ECF36-4607-47F7-BD73-97AEF77CA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507B290-5767-48D6-AC0F-F5DC78CF5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267665-EDE7-48DB-9800-3216A8F10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4C4332-2B1A-477C-8F24-B30FF885D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842AD7-7D54-44A3-95E6-7396FED47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FDCC448-005F-4D26-8DB0-6E1C2D368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068806-5AAE-414E-8A1D-0201C56F6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173B3-0B63-4A5C-8A37-046928467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F55E38-5A80-4BB7-929C-68855D0C6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71437</xdr:rowOff>
    </xdr:from>
    <xdr:to>
      <xdr:col>10</xdr:col>
      <xdr:colOff>9525</xdr:colOff>
      <xdr:row>51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53CCB30-49A7-4B81-A322-3B760B990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9</xdr:col>
      <xdr:colOff>600075</xdr:colOff>
      <xdr:row>65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B79956A-020E-482C-B4E7-CE9D8EA83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5F6CAE-6281-406C-B492-57AC5534C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AE906F-CE6A-463D-9E5F-81FC03579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71437</xdr:rowOff>
    </xdr:from>
    <xdr:to>
      <xdr:col>10</xdr:col>
      <xdr:colOff>9525</xdr:colOff>
      <xdr:row>51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05081D0-9726-436C-8DAB-B909C94A9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9</xdr:col>
      <xdr:colOff>600075</xdr:colOff>
      <xdr:row>65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BC3116-6F1D-42B0-9541-335829836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1</xdr:row>
      <xdr:rowOff>109536</xdr:rowOff>
    </xdr:from>
    <xdr:to>
      <xdr:col>9</xdr:col>
      <xdr:colOff>123825</xdr:colOff>
      <xdr:row>16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68B0CA-DCCD-44B1-AE17-D3BB0F2BA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C80CDD-FBBE-4990-B286-4461A9CF1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71437</xdr:rowOff>
    </xdr:from>
    <xdr:to>
      <xdr:col>10</xdr:col>
      <xdr:colOff>9525</xdr:colOff>
      <xdr:row>51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15255E-8C0E-4BDA-8731-E633EDC47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9</xdr:col>
      <xdr:colOff>600075</xdr:colOff>
      <xdr:row>65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14B0B8A-AA19-40BD-B0BC-CD0342B77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06D3B5-6E5F-4F5A-BC99-A56F782E5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B740D5F-A9D7-4FB5-8F41-2BA8D34CA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71437</xdr:rowOff>
    </xdr:from>
    <xdr:to>
      <xdr:col>10</xdr:col>
      <xdr:colOff>9525</xdr:colOff>
      <xdr:row>51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2EA67F0-4015-4D87-B902-9E6883FC2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47625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21FB6F-0BB6-4FAC-AA43-CD793BD1C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BEAFBB-E597-4E51-9462-0E90202DC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0B6A75-E238-486B-B755-2ACCFCAFF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71437</xdr:rowOff>
    </xdr:from>
    <xdr:to>
      <xdr:col>10</xdr:col>
      <xdr:colOff>9525</xdr:colOff>
      <xdr:row>51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20C7E0-646B-40B0-BCEB-067EBA56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47625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9BC783-F54D-41CB-94B6-584FAC2CB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368C97-2D9A-4246-B49E-9F8F433C8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8B6DB3-C506-4E3A-94B0-AC65C17E5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71437</xdr:rowOff>
    </xdr:from>
    <xdr:to>
      <xdr:col>9</xdr:col>
      <xdr:colOff>609600</xdr:colOff>
      <xdr:row>55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989817-3A45-4C86-841A-5FB03661A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56</xdr:row>
      <xdr:rowOff>66674</xdr:rowOff>
    </xdr:from>
    <xdr:to>
      <xdr:col>9</xdr:col>
      <xdr:colOff>601134</xdr:colOff>
      <xdr:row>69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E794823-AADF-4ADC-B94B-F51CDCEFB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78CE6-9445-4313-88E3-76EB94838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042A9E-2CE4-4DB9-85DA-FCB343AFB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5DF44B-5831-439C-846F-4F510AD1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4B4B88-A95F-498D-8CD5-2F25068A9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B21168-C082-4059-ACBB-AFA91CD4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DDE86C-AE31-4354-80E5-E24DC52CC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8DD12FA-CB27-446B-97A2-ED9C226D2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AD1F2D6-695C-4814-A056-55E94C51F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AB5330-829E-4D50-96D3-5061BB646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0F59A4-2A8B-44D5-A097-93F29C830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9303F83-E86F-4E96-AB19-68286D107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89FC26-01B7-4844-B558-9AF4DFED1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5477B7-EB88-4C5E-A301-3F443DA78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D41031F-85C7-4FA0-850A-C83BF7E28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C1EB7F7-0935-4913-AC71-59D68475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D679CD-0207-44FB-8D14-0E4065D83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0C9BD0-E8DA-47CC-AE83-89A5F02B0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61D3D5-52AC-44D8-9A35-6D95FE957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032B91-B65C-4484-9DFC-4627FAAB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B152051-1B05-4B44-BE25-7E3BD3D3E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161925</xdr:colOff>
      <xdr:row>28</xdr:row>
      <xdr:rowOff>195262</xdr:rowOff>
    </xdr:from>
    <xdr:to>
      <xdr:col>10</xdr:col>
      <xdr:colOff>19050</xdr:colOff>
      <xdr:row>37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5E34AA9-2483-B1EE-74BF-7136031470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BF469F-FF4C-4969-AC93-1428B1114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9805BA-70F2-4A22-8A15-ADF4B5181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B39CE92-6599-41D5-B3C4-F129BE2D0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1FA719-0DCD-4292-AF72-2117B6B60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29</xdr:row>
      <xdr:rowOff>30165</xdr:rowOff>
    </xdr:from>
    <xdr:to>
      <xdr:col>9</xdr:col>
      <xdr:colOff>645583</xdr:colOff>
      <xdr:row>38</xdr:row>
      <xdr:rowOff>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54F3CD-4CD2-46CB-A429-82E6C07EE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1</xdr:row>
      <xdr:rowOff>104775</xdr:rowOff>
    </xdr:from>
    <xdr:to>
      <xdr:col>9</xdr:col>
      <xdr:colOff>38100</xdr:colOff>
      <xdr:row>15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0FA974-E646-4C49-9511-1A73BCB12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5E6F7F-3E86-4E62-8439-DCE95CD4A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61A942-7CAF-49FF-B47D-063861A5B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C1BB81-13A7-446D-A28F-5B790745A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29</xdr:row>
      <xdr:rowOff>30165</xdr:rowOff>
    </xdr:from>
    <xdr:to>
      <xdr:col>9</xdr:col>
      <xdr:colOff>645583</xdr:colOff>
      <xdr:row>38</xdr:row>
      <xdr:rowOff>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F144B65-F89F-4B57-A258-505E8E182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073985-8DDA-484E-B204-602313A69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267ECE2-5E66-4AC4-9492-4E1478EF5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DD334C8-5CB8-4241-A0C2-E5B025923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43F2311-A62B-4042-A375-C5110F8A4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29</xdr:row>
      <xdr:rowOff>30165</xdr:rowOff>
    </xdr:from>
    <xdr:to>
      <xdr:col>9</xdr:col>
      <xdr:colOff>645583</xdr:colOff>
      <xdr:row>38</xdr:row>
      <xdr:rowOff>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924C065-3787-40A4-ADEB-E53B84628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DD2ECE-6BE0-445E-9535-C8EADF541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617D84-5EDF-4E7B-B23A-48C969244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1022A4-D8F1-4307-BA19-937F73F53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A9CCB13-EC67-476A-A948-30D000098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29</xdr:row>
      <xdr:rowOff>30165</xdr:rowOff>
    </xdr:from>
    <xdr:to>
      <xdr:col>9</xdr:col>
      <xdr:colOff>645583</xdr:colOff>
      <xdr:row>38</xdr:row>
      <xdr:rowOff>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CE8D6C6-F2DB-4B1C-87B8-CFD09C8AB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4373EA-864D-4A37-953A-D44A36898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9526</xdr:rowOff>
    </xdr:from>
    <xdr:to>
      <xdr:col>9</xdr:col>
      <xdr:colOff>400051</xdr:colOff>
      <xdr:row>24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4076E0-A799-4279-8EE6-178B641B2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61</xdr:row>
      <xdr:rowOff>71437</xdr:rowOff>
    </xdr:from>
    <xdr:to>
      <xdr:col>9</xdr:col>
      <xdr:colOff>609600</xdr:colOff>
      <xdr:row>75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C1EFC3-114A-44A4-9E6F-36162EED3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66674</xdr:rowOff>
    </xdr:from>
    <xdr:to>
      <xdr:col>9</xdr:col>
      <xdr:colOff>601134</xdr:colOff>
      <xdr:row>89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97FE6C-427B-4F32-AF5B-2A4EC2BF7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9</xdr:col>
      <xdr:colOff>645583</xdr:colOff>
      <xdr:row>36</xdr:row>
      <xdr:rowOff>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99B4693-ED8E-4814-9914-A32E2C32E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EB90FD-BEEC-4834-B221-F0E52637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9526</xdr:rowOff>
    </xdr:from>
    <xdr:to>
      <xdr:col>9</xdr:col>
      <xdr:colOff>400051</xdr:colOff>
      <xdr:row>24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D2D78DC-004B-46B4-A712-6A91D204B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61</xdr:row>
      <xdr:rowOff>71437</xdr:rowOff>
    </xdr:from>
    <xdr:to>
      <xdr:col>9</xdr:col>
      <xdr:colOff>609600</xdr:colOff>
      <xdr:row>75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8712F1-4148-425A-9DF7-C3D6975DF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66674</xdr:rowOff>
    </xdr:from>
    <xdr:to>
      <xdr:col>9</xdr:col>
      <xdr:colOff>601134</xdr:colOff>
      <xdr:row>89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97911E-34A8-4D0C-BCED-13B95B94D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9</xdr:col>
      <xdr:colOff>645583</xdr:colOff>
      <xdr:row>36</xdr:row>
      <xdr:rowOff>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FE1C526-17E6-4E93-951D-85B3DF0DE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2E2A8E-3B34-4C34-AE9D-BAE4558CA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0BA451-B22A-40D0-808E-878B0724A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0975C7A-8FFD-48E9-8FD7-9068FDE12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FB8EAA4-3386-46B2-B93C-DF5C8E267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9526065-C1A0-46C0-92A0-CCDD4E218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CD2C52-1C43-4F64-AA32-0777F592E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B56D09-9851-4640-B76C-5D767B7B6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D45F670-109B-43E4-B39E-5AFB70AA7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4F5A79F-D4FD-4EC8-AF68-66F9FA84D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75BB419-4526-455A-9577-682313796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22685C-7840-4A62-B8D4-7D635D66E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1E80FC-88CB-4D71-A76C-C3E2F61A9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4E63B75-234D-4C4C-B1B9-1AD2090CF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E953B0-635D-4BA7-9D35-048B1CD62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6949CEF-D544-4061-936C-7E9C278E4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B686AD-CD78-4403-8403-180C5D359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4F6158F-A418-41A5-8A27-5B7817523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658ED-9F9F-4B86-9FCF-B0F1DA11A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4EB5AE-DF52-4825-A0B9-BCDC5DB11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5934C06-51AE-4226-A124-FF54AA2FD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93B84F-DA6C-4453-AF83-D961F20A9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1108AE-C06A-4B66-908F-4417DF4CA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50E15F-AEFE-45A4-A9DE-9D5168E0E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D83DCB-2B14-402C-AD2B-6C5C009E5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C201D0-8143-4275-8FA5-1CF14FA37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295274</xdr:colOff>
      <xdr:row>1</xdr:row>
      <xdr:rowOff>38100</xdr:rowOff>
    </xdr:from>
    <xdr:to>
      <xdr:col>8</xdr:col>
      <xdr:colOff>247649</xdr:colOff>
      <xdr:row>11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C26A30-574A-4D30-A641-49C34200A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14A910-49D1-4CDC-A307-B3DBC92FB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48679E-DD38-4B29-8867-D87DC1422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65A9FA-E4AB-48AB-9B01-3AC00537C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79E9F49-AD4C-43AF-A09D-84E0122B0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3FC4F8-3FCB-41DC-91DD-F5AF04A5B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73059D-CBD4-48C6-BECF-2E03DD257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3D665D3-E32D-45B6-88ED-AD7A84D43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A5D481-81F9-421E-A74D-8DE9A7144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0233379-8FFD-4D16-AF5A-3EE60A0F1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47085E-A850-4CEF-94BE-886133A4B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F86F9C-4E0D-4A61-8EC2-BA71C782C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7DA031-B5F4-4BA8-8540-CC126D0F5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4F3FEA-494B-4315-BB83-B6E136033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46AEC1B-6B39-48A8-8D40-A56ED4376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92B7A1-1829-4BA7-8BD6-04B0315DD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849B4C-ACDE-49ED-BD4C-6A5A57AD1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097D521-D2FC-4AB2-B610-AC58B5E35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53AC0FA-7484-433C-AD44-3572667C1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70C86C1-5C28-41A0-86D3-7D2F0F651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6CD290-1370-455E-ABFE-1034B37A9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9CBE72-6437-4649-AE07-47783B229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30BA215-D1D9-4A4F-8EC5-DF03570AF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45F506-475D-46B5-8A2E-23472974E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8CC1CD9-0038-4617-ABA0-67AB59487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1E280E-EE9C-4ACC-BD42-28126F1DA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C946BF-AD7D-455A-8BAA-A956294C4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63CF044-BF88-455B-A2AE-F42018CDC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AFFF6B2-0721-4F22-B79E-928A4B7DE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DAC2D71-6983-4C93-AC3D-210DB377E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0195BF-513A-48BC-B843-4865F77ED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11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150146-D1C8-4712-81A5-DF05F71E3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52387</xdr:rowOff>
    </xdr:from>
    <xdr:to>
      <xdr:col>12</xdr:col>
      <xdr:colOff>152400</xdr:colOff>
      <xdr:row>77</xdr:row>
      <xdr:rowOff>161924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D71D256-3096-4612-9052-E32EC7981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78</xdr:row>
      <xdr:rowOff>15873</xdr:rowOff>
    </xdr:from>
    <xdr:to>
      <xdr:col>10</xdr:col>
      <xdr:colOff>295274</xdr:colOff>
      <xdr:row>92</xdr:row>
      <xdr:rowOff>123824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97DB1F-E69F-4C3C-9D43-423D49BD1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11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746A6EC-0FE8-4F6E-AB6B-EF7C3FF1D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6511F8-FE76-437A-9CC1-766E1FE9A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11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15CDAA4-84A9-401A-AC8B-E19D17AD5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64</xdr:row>
      <xdr:rowOff>52387</xdr:rowOff>
    </xdr:from>
    <xdr:to>
      <xdr:col>17</xdr:col>
      <xdr:colOff>304800</xdr:colOff>
      <xdr:row>81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58DCECF-3F81-444D-8DDB-F828FB00D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82</xdr:row>
      <xdr:rowOff>15873</xdr:rowOff>
    </xdr:from>
    <xdr:to>
      <xdr:col>10</xdr:col>
      <xdr:colOff>295274</xdr:colOff>
      <xdr:row>96</xdr:row>
      <xdr:rowOff>123824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AB9B2E-D5AD-4C44-B683-9387123CE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11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7ED497-6BF4-424E-B9F3-46F3D588B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295274</xdr:colOff>
      <xdr:row>1</xdr:row>
      <xdr:rowOff>38100</xdr:rowOff>
    </xdr:from>
    <xdr:to>
      <xdr:col>8</xdr:col>
      <xdr:colOff>247649</xdr:colOff>
      <xdr:row>11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EFE89B-5FDB-4522-9B1E-697710EA6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EC690A-2491-481C-81BA-46D5B2B9B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A45B5-4823-45AD-88C7-59C60F49E475}">
  <dimension ref="A1:E17"/>
  <sheetViews>
    <sheetView topLeftCell="B1" workbookViewId="0">
      <selection activeCell="G12" sqref="G12"/>
    </sheetView>
  </sheetViews>
  <sheetFormatPr defaultRowHeight="14.5" x14ac:dyDescent="0.35"/>
  <cols>
    <col min="1" max="1" width="4" bestFit="1" customWidth="1"/>
    <col min="2" max="2" width="7.7265625" bestFit="1" customWidth="1"/>
    <col min="3" max="3" width="7.26953125" bestFit="1" customWidth="1"/>
    <col min="4" max="4" width="14.453125" bestFit="1" customWidth="1"/>
  </cols>
  <sheetData>
    <row r="1" spans="1:5" x14ac:dyDescent="0.35">
      <c r="B1" t="s">
        <v>148</v>
      </c>
      <c r="C1" t="s">
        <v>149</v>
      </c>
      <c r="D1" t="s">
        <v>150</v>
      </c>
    </row>
    <row r="2" spans="1:5" x14ac:dyDescent="0.35">
      <c r="A2" t="s">
        <v>141</v>
      </c>
      <c r="B2">
        <v>1005</v>
      </c>
      <c r="C2">
        <v>1052</v>
      </c>
      <c r="D2">
        <v>187</v>
      </c>
    </row>
    <row r="3" spans="1:5" x14ac:dyDescent="0.35">
      <c r="A3" t="s">
        <v>142</v>
      </c>
      <c r="B3">
        <v>1009</v>
      </c>
      <c r="C3">
        <v>1109</v>
      </c>
      <c r="D3">
        <v>170</v>
      </c>
    </row>
    <row r="4" spans="1:5" x14ac:dyDescent="0.35">
      <c r="A4" t="s">
        <v>143</v>
      </c>
      <c r="B4">
        <v>1038</v>
      </c>
      <c r="C4">
        <v>1132</v>
      </c>
      <c r="D4">
        <v>147</v>
      </c>
    </row>
    <row r="5" spans="1:5" x14ac:dyDescent="0.35">
      <c r="A5" t="s">
        <v>144</v>
      </c>
      <c r="B5">
        <v>827</v>
      </c>
      <c r="C5">
        <v>1006</v>
      </c>
      <c r="D5">
        <v>153</v>
      </c>
    </row>
    <row r="6" spans="1:5" x14ac:dyDescent="0.35">
      <c r="A6" t="s">
        <v>145</v>
      </c>
      <c r="B6">
        <v>613</v>
      </c>
      <c r="C6">
        <v>639</v>
      </c>
      <c r="D6">
        <v>144</v>
      </c>
    </row>
    <row r="7" spans="1:5" x14ac:dyDescent="0.35">
      <c r="A7" t="s">
        <v>146</v>
      </c>
      <c r="B7">
        <v>522</v>
      </c>
      <c r="C7">
        <v>591</v>
      </c>
      <c r="D7">
        <v>96</v>
      </c>
    </row>
    <row r="8" spans="1:5" x14ac:dyDescent="0.35">
      <c r="A8" t="s">
        <v>147</v>
      </c>
      <c r="B8">
        <v>790</v>
      </c>
      <c r="C8">
        <v>990</v>
      </c>
      <c r="D8">
        <v>205</v>
      </c>
    </row>
    <row r="10" spans="1:5" x14ac:dyDescent="0.35">
      <c r="B10" t="s">
        <v>148</v>
      </c>
      <c r="C10" t="s">
        <v>149</v>
      </c>
      <c r="D10" t="s">
        <v>150</v>
      </c>
    </row>
    <row r="11" spans="1:5" x14ac:dyDescent="0.35">
      <c r="A11" t="s">
        <v>141</v>
      </c>
      <c r="B11">
        <v>998</v>
      </c>
      <c r="C11">
        <v>1048</v>
      </c>
      <c r="D11">
        <v>184</v>
      </c>
      <c r="E11">
        <f>SUM(B11:D11)</f>
        <v>2230</v>
      </c>
    </row>
    <row r="12" spans="1:5" x14ac:dyDescent="0.35">
      <c r="A12" t="s">
        <v>142</v>
      </c>
      <c r="B12">
        <v>1009</v>
      </c>
      <c r="C12">
        <v>1108</v>
      </c>
      <c r="D12">
        <v>169</v>
      </c>
      <c r="E12">
        <f t="shared" ref="E12:E17" si="0">SUM(B12:D12)</f>
        <v>2286</v>
      </c>
    </row>
    <row r="13" spans="1:5" x14ac:dyDescent="0.35">
      <c r="A13" t="s">
        <v>143</v>
      </c>
      <c r="B13">
        <v>1042</v>
      </c>
      <c r="C13">
        <v>1131</v>
      </c>
      <c r="D13">
        <v>148</v>
      </c>
      <c r="E13">
        <f t="shared" si="0"/>
        <v>2321</v>
      </c>
    </row>
    <row r="14" spans="1:5" x14ac:dyDescent="0.35">
      <c r="A14" t="s">
        <v>144</v>
      </c>
      <c r="B14">
        <v>825</v>
      </c>
      <c r="C14">
        <v>1005</v>
      </c>
      <c r="D14">
        <v>148</v>
      </c>
      <c r="E14">
        <f t="shared" si="0"/>
        <v>1978</v>
      </c>
    </row>
    <row r="15" spans="1:5" x14ac:dyDescent="0.35">
      <c r="A15" t="s">
        <v>145</v>
      </c>
      <c r="B15">
        <v>614</v>
      </c>
      <c r="C15">
        <v>642</v>
      </c>
      <c r="D15">
        <v>142</v>
      </c>
      <c r="E15">
        <f t="shared" si="0"/>
        <v>1398</v>
      </c>
    </row>
    <row r="16" spans="1:5" x14ac:dyDescent="0.35">
      <c r="A16" t="s">
        <v>146</v>
      </c>
      <c r="B16">
        <v>522</v>
      </c>
      <c r="C16">
        <v>587</v>
      </c>
      <c r="D16">
        <v>96</v>
      </c>
      <c r="E16">
        <f t="shared" si="0"/>
        <v>1205</v>
      </c>
    </row>
    <row r="17" spans="1:5" x14ac:dyDescent="0.35">
      <c r="A17" t="s">
        <v>147</v>
      </c>
      <c r="B17">
        <v>775</v>
      </c>
      <c r="C17">
        <v>995</v>
      </c>
      <c r="D17">
        <v>204</v>
      </c>
      <c r="E17">
        <f t="shared" si="0"/>
        <v>1974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0"/>
  <sheetViews>
    <sheetView topLeftCell="A9" workbookViewId="0">
      <selection activeCell="H51" sqref="H51:H59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5" ht="17.5" thickBot="1" x14ac:dyDescent="0.45">
      <c r="A1" s="1" t="s">
        <v>0</v>
      </c>
      <c r="D1" s="8" t="s">
        <v>39</v>
      </c>
    </row>
    <row r="2" spans="1:5" ht="15" thickTop="1" x14ac:dyDescent="0.35">
      <c r="A2" s="8" t="s">
        <v>1</v>
      </c>
      <c r="B2">
        <v>38</v>
      </c>
    </row>
    <row r="3" spans="1:5" x14ac:dyDescent="0.35">
      <c r="A3" s="8" t="s">
        <v>2</v>
      </c>
      <c r="B3">
        <v>15</v>
      </c>
    </row>
    <row r="4" spans="1:5" x14ac:dyDescent="0.35">
      <c r="A4" s="8" t="s">
        <v>3</v>
      </c>
      <c r="B4">
        <v>20</v>
      </c>
    </row>
    <row r="5" spans="1:5" x14ac:dyDescent="0.35">
      <c r="A5" s="8" t="s">
        <v>4</v>
      </c>
      <c r="B5">
        <v>1</v>
      </c>
    </row>
    <row r="6" spans="1:5" x14ac:dyDescent="0.35">
      <c r="A6" s="8" t="s">
        <v>5</v>
      </c>
      <c r="B6">
        <v>3</v>
      </c>
    </row>
    <row r="7" spans="1:5" x14ac:dyDescent="0.35">
      <c r="A7" s="8" t="s">
        <v>6</v>
      </c>
      <c r="B7">
        <v>2</v>
      </c>
    </row>
    <row r="8" spans="1:5" x14ac:dyDescent="0.35">
      <c r="A8" s="8" t="s">
        <v>7</v>
      </c>
      <c r="B8">
        <v>15</v>
      </c>
    </row>
    <row r="9" spans="1:5" x14ac:dyDescent="0.35">
      <c r="A9" s="8" t="s">
        <v>8</v>
      </c>
      <c r="B9">
        <v>0</v>
      </c>
    </row>
    <row r="10" spans="1:5" x14ac:dyDescent="0.35">
      <c r="A10" s="8" t="s">
        <v>20</v>
      </c>
      <c r="B10">
        <v>0</v>
      </c>
    </row>
    <row r="11" spans="1:5" x14ac:dyDescent="0.35">
      <c r="A11" s="2" t="s">
        <v>15</v>
      </c>
      <c r="B11" s="3">
        <f>SUM(B2:B10)</f>
        <v>94</v>
      </c>
    </row>
    <row r="12" spans="1:5" x14ac:dyDescent="0.35">
      <c r="A12" s="2"/>
      <c r="B12" s="3"/>
    </row>
    <row r="13" spans="1:5" ht="15" thickBot="1" x14ac:dyDescent="0.4"/>
    <row r="14" spans="1:5" ht="17" x14ac:dyDescent="0.4">
      <c r="A14" s="248" t="s">
        <v>17</v>
      </c>
      <c r="B14" s="249"/>
      <c r="C14" s="249"/>
      <c r="D14" s="250"/>
      <c r="E14" s="8" t="s">
        <v>117</v>
      </c>
    </row>
    <row r="15" spans="1:5" ht="30.5" thickBot="1" x14ac:dyDescent="0.4">
      <c r="A15" s="16"/>
      <c r="B15" s="28" t="s">
        <v>98</v>
      </c>
      <c r="C15" s="28" t="s">
        <v>99</v>
      </c>
      <c r="D15" s="29" t="s">
        <v>21</v>
      </c>
    </row>
    <row r="16" spans="1:5" ht="15" thickTop="1" x14ac:dyDescent="0.35">
      <c r="A16" s="17" t="s">
        <v>1</v>
      </c>
      <c r="B16" s="30">
        <v>5991</v>
      </c>
      <c r="C16" s="30">
        <v>5551</v>
      </c>
      <c r="D16" s="31">
        <f>C16-B16</f>
        <v>-440</v>
      </c>
    </row>
    <row r="17" spans="1:5" x14ac:dyDescent="0.35">
      <c r="A17" s="17" t="s">
        <v>2</v>
      </c>
      <c r="B17" s="30">
        <v>6287</v>
      </c>
      <c r="C17" s="30">
        <v>6348</v>
      </c>
      <c r="D17" s="31">
        <f t="shared" ref="D17:D25" si="0">C17-B17</f>
        <v>61</v>
      </c>
      <c r="E17" s="12"/>
    </row>
    <row r="18" spans="1:5" x14ac:dyDescent="0.35">
      <c r="A18" s="17" t="s">
        <v>3</v>
      </c>
      <c r="B18" s="30">
        <v>1102</v>
      </c>
      <c r="C18" s="30">
        <v>1049</v>
      </c>
      <c r="D18" s="31">
        <f t="shared" si="0"/>
        <v>-53</v>
      </c>
      <c r="E18" s="12"/>
    </row>
    <row r="19" spans="1:5" x14ac:dyDescent="0.35">
      <c r="A19" s="17" t="s">
        <v>4</v>
      </c>
      <c r="B19" s="30">
        <v>214</v>
      </c>
      <c r="C19" s="30">
        <v>206</v>
      </c>
      <c r="D19" s="31">
        <f t="shared" si="0"/>
        <v>-8</v>
      </c>
      <c r="E19" s="12"/>
    </row>
    <row r="20" spans="1:5" x14ac:dyDescent="0.35">
      <c r="A20" s="17" t="s">
        <v>5</v>
      </c>
      <c r="B20" s="30">
        <v>145</v>
      </c>
      <c r="C20" s="30">
        <v>161</v>
      </c>
      <c r="D20" s="31">
        <f t="shared" si="0"/>
        <v>16</v>
      </c>
      <c r="E20" s="12"/>
    </row>
    <row r="21" spans="1:5" x14ac:dyDescent="0.35">
      <c r="A21" s="17" t="s">
        <v>6</v>
      </c>
      <c r="B21" s="30">
        <v>52</v>
      </c>
      <c r="C21" s="30">
        <v>47</v>
      </c>
      <c r="D21" s="31">
        <f t="shared" si="0"/>
        <v>-5</v>
      </c>
      <c r="E21" s="12"/>
    </row>
    <row r="22" spans="1:5" x14ac:dyDescent="0.35">
      <c r="A22" s="17" t="s">
        <v>7</v>
      </c>
      <c r="B22" s="30">
        <v>129</v>
      </c>
      <c r="C22" s="30">
        <v>143</v>
      </c>
      <c r="D22" s="31">
        <f t="shared" si="0"/>
        <v>14</v>
      </c>
      <c r="E22" s="12"/>
    </row>
    <row r="23" spans="1:5" x14ac:dyDescent="0.35">
      <c r="A23" s="17" t="s">
        <v>8</v>
      </c>
      <c r="B23" s="15">
        <v>57</v>
      </c>
      <c r="C23" s="15">
        <v>63</v>
      </c>
      <c r="D23" s="18">
        <f t="shared" si="0"/>
        <v>6</v>
      </c>
      <c r="E23" s="12"/>
    </row>
    <row r="24" spans="1:5" x14ac:dyDescent="0.35">
      <c r="A24" s="17" t="s">
        <v>20</v>
      </c>
      <c r="B24" s="15">
        <v>71</v>
      </c>
      <c r="C24" s="15">
        <v>81</v>
      </c>
      <c r="D24" s="18">
        <f t="shared" si="0"/>
        <v>10</v>
      </c>
      <c r="E24" s="12"/>
    </row>
    <row r="25" spans="1:5" ht="15" thickBot="1" x14ac:dyDescent="0.4">
      <c r="A25" s="19"/>
      <c r="B25" s="37">
        <f>SUM(B16:B24)</f>
        <v>14048</v>
      </c>
      <c r="C25" s="37">
        <f>SUM(C16:C24)</f>
        <v>13649</v>
      </c>
      <c r="D25" s="21">
        <f t="shared" si="0"/>
        <v>-399</v>
      </c>
      <c r="E25" s="12"/>
    </row>
    <row r="27" spans="1:5" x14ac:dyDescent="0.35">
      <c r="A27" s="251" t="s">
        <v>103</v>
      </c>
      <c r="B27" s="251"/>
      <c r="C27" s="251"/>
      <c r="D27" s="251"/>
      <c r="E27" s="34">
        <v>6</v>
      </c>
    </row>
    <row r="28" spans="1:5" x14ac:dyDescent="0.35">
      <c r="A28" s="251" t="s">
        <v>106</v>
      </c>
      <c r="B28" s="251"/>
      <c r="C28" s="251"/>
      <c r="D28" s="251"/>
      <c r="E28" s="34">
        <v>7</v>
      </c>
    </row>
    <row r="29" spans="1:5" x14ac:dyDescent="0.35">
      <c r="A29" s="251" t="s">
        <v>105</v>
      </c>
      <c r="B29" s="251"/>
      <c r="C29" s="251"/>
      <c r="D29" s="251"/>
      <c r="E29" s="34">
        <v>5</v>
      </c>
    </row>
    <row r="30" spans="1:5" x14ac:dyDescent="0.35">
      <c r="A30" s="251" t="s">
        <v>104</v>
      </c>
      <c r="B30" s="252"/>
      <c r="C30" s="252"/>
      <c r="D30" s="252"/>
      <c r="E30" s="34">
        <v>11</v>
      </c>
    </row>
    <row r="32" spans="1:5" ht="17.5" thickBot="1" x14ac:dyDescent="0.45">
      <c r="A32" s="39" t="s">
        <v>102</v>
      </c>
      <c r="B32" s="39"/>
      <c r="C32" s="39"/>
    </row>
    <row r="33" spans="1:14" ht="15" thickTop="1" x14ac:dyDescent="0.35"/>
    <row r="34" spans="1:14" ht="15" thickBot="1" x14ac:dyDescent="0.4">
      <c r="A34" s="43">
        <v>43800</v>
      </c>
      <c r="B34" s="43">
        <v>43770</v>
      </c>
      <c r="C34" s="43">
        <v>43739</v>
      </c>
      <c r="D34" s="43">
        <v>43709</v>
      </c>
      <c r="E34" s="44" t="s">
        <v>107</v>
      </c>
      <c r="F34" s="44" t="s">
        <v>108</v>
      </c>
      <c r="G34" s="45">
        <v>2018</v>
      </c>
      <c r="H34" s="45">
        <v>2017</v>
      </c>
      <c r="I34" s="43" t="s">
        <v>91</v>
      </c>
      <c r="J34" s="46" t="s">
        <v>44</v>
      </c>
    </row>
    <row r="35" spans="1:14" ht="15.5" thickTop="1" thickBot="1" x14ac:dyDescent="0.4">
      <c r="A35" s="42">
        <v>16</v>
      </c>
      <c r="B35" s="42">
        <v>3</v>
      </c>
      <c r="C35" s="42">
        <v>5</v>
      </c>
      <c r="D35" s="42">
        <v>8</v>
      </c>
      <c r="E35" s="42">
        <v>9</v>
      </c>
      <c r="F35" s="42">
        <v>14</v>
      </c>
      <c r="G35" s="42">
        <v>13</v>
      </c>
      <c r="H35" s="42">
        <v>4</v>
      </c>
      <c r="I35" s="42">
        <v>17</v>
      </c>
      <c r="J35" s="40">
        <f>SUM(A35:I35)</f>
        <v>89</v>
      </c>
    </row>
    <row r="36" spans="1:14" ht="15" thickTop="1" x14ac:dyDescent="0.35"/>
    <row r="37" spans="1:14" ht="17.5" thickBot="1" x14ac:dyDescent="0.45">
      <c r="A37" s="1" t="s">
        <v>41</v>
      </c>
    </row>
    <row r="38" spans="1:14" ht="29.5" thickTop="1" x14ac:dyDescent="0.35">
      <c r="B38" s="10" t="s">
        <v>40</v>
      </c>
      <c r="C38" s="10" t="s">
        <v>2</v>
      </c>
      <c r="D38" s="27" t="s">
        <v>3</v>
      </c>
      <c r="E38" s="10" t="s">
        <v>48</v>
      </c>
      <c r="F38" s="10" t="s">
        <v>49</v>
      </c>
      <c r="G38" s="10" t="s">
        <v>50</v>
      </c>
      <c r="H38" s="10" t="s">
        <v>7</v>
      </c>
      <c r="I38" s="10" t="s">
        <v>55</v>
      </c>
      <c r="J38" s="10" t="s">
        <v>42</v>
      </c>
      <c r="K38" s="10"/>
      <c r="L38" s="10"/>
      <c r="M38" s="10"/>
      <c r="N38" s="10"/>
    </row>
    <row r="39" spans="1:14" x14ac:dyDescent="0.35">
      <c r="A39" s="8" t="s">
        <v>32</v>
      </c>
      <c r="B39" s="9">
        <v>958</v>
      </c>
      <c r="C39" s="9">
        <v>1045</v>
      </c>
      <c r="D39" s="9">
        <v>192</v>
      </c>
      <c r="E39" s="9">
        <v>47</v>
      </c>
      <c r="F39" s="9">
        <v>29</v>
      </c>
      <c r="G39" s="9">
        <v>9</v>
      </c>
      <c r="H39" s="9">
        <v>0</v>
      </c>
      <c r="I39" s="9">
        <v>69</v>
      </c>
      <c r="J39" s="9">
        <f t="shared" ref="J39:J45" si="1">SUM(B39:I39)</f>
        <v>2349</v>
      </c>
    </row>
    <row r="40" spans="1:14" x14ac:dyDescent="0.35">
      <c r="A40" s="8" t="s">
        <v>33</v>
      </c>
      <c r="B40" s="9">
        <v>970</v>
      </c>
      <c r="C40" s="9">
        <v>1069</v>
      </c>
      <c r="D40" s="9">
        <v>160</v>
      </c>
      <c r="E40" s="9">
        <v>46</v>
      </c>
      <c r="F40" s="9">
        <v>37</v>
      </c>
      <c r="G40" s="9">
        <v>16</v>
      </c>
      <c r="H40" s="9">
        <v>7</v>
      </c>
      <c r="I40" s="9">
        <v>0</v>
      </c>
      <c r="J40" s="9">
        <f t="shared" si="1"/>
        <v>2305</v>
      </c>
    </row>
    <row r="41" spans="1:14" x14ac:dyDescent="0.35">
      <c r="A41" s="8" t="s">
        <v>34</v>
      </c>
      <c r="B41" s="9">
        <v>1023</v>
      </c>
      <c r="C41" s="9">
        <v>1124</v>
      </c>
      <c r="D41" s="9">
        <v>134</v>
      </c>
      <c r="E41" s="9">
        <v>37</v>
      </c>
      <c r="F41" s="9">
        <v>22</v>
      </c>
      <c r="G41" s="9">
        <v>5</v>
      </c>
      <c r="H41" s="9">
        <v>2</v>
      </c>
      <c r="I41" s="9">
        <v>0</v>
      </c>
      <c r="J41" s="9">
        <f t="shared" si="1"/>
        <v>2347</v>
      </c>
    </row>
    <row r="42" spans="1:14" x14ac:dyDescent="0.35">
      <c r="A42" s="8" t="s">
        <v>35</v>
      </c>
      <c r="B42" s="9">
        <v>784</v>
      </c>
      <c r="C42" s="9">
        <v>977</v>
      </c>
      <c r="D42" s="9">
        <v>169</v>
      </c>
      <c r="E42" s="9">
        <v>22</v>
      </c>
      <c r="F42" s="9">
        <v>21</v>
      </c>
      <c r="G42" s="9">
        <v>6</v>
      </c>
      <c r="H42" s="9">
        <v>2</v>
      </c>
      <c r="I42" s="9">
        <v>0</v>
      </c>
      <c r="J42" s="9">
        <f t="shared" si="1"/>
        <v>1981</v>
      </c>
    </row>
    <row r="43" spans="1:14" x14ac:dyDescent="0.35">
      <c r="A43" s="8" t="s">
        <v>36</v>
      </c>
      <c r="B43" s="9">
        <v>596</v>
      </c>
      <c r="C43" s="9">
        <v>625</v>
      </c>
      <c r="D43" s="9">
        <v>140</v>
      </c>
      <c r="E43" s="9">
        <v>18</v>
      </c>
      <c r="F43" s="9">
        <v>13</v>
      </c>
      <c r="G43" s="9">
        <v>3</v>
      </c>
      <c r="H43" s="9">
        <v>2</v>
      </c>
      <c r="I43" s="9">
        <v>1</v>
      </c>
      <c r="J43" s="9">
        <f t="shared" si="1"/>
        <v>1398</v>
      </c>
    </row>
    <row r="44" spans="1:14" x14ac:dyDescent="0.35">
      <c r="A44" s="8" t="s">
        <v>37</v>
      </c>
      <c r="B44" s="9">
        <v>494</v>
      </c>
      <c r="C44" s="9">
        <v>554</v>
      </c>
      <c r="D44" s="9">
        <v>89</v>
      </c>
      <c r="E44" s="9">
        <v>13</v>
      </c>
      <c r="F44" s="9">
        <v>16</v>
      </c>
      <c r="G44" s="9">
        <v>2</v>
      </c>
      <c r="H44" s="9">
        <v>5</v>
      </c>
      <c r="I44" s="9">
        <v>0</v>
      </c>
      <c r="J44" s="9">
        <f t="shared" si="1"/>
        <v>1173</v>
      </c>
    </row>
    <row r="45" spans="1:14" x14ac:dyDescent="0.35">
      <c r="A45" s="8" t="s">
        <v>38</v>
      </c>
      <c r="B45" s="9">
        <v>756</v>
      </c>
      <c r="C45" s="9">
        <v>982</v>
      </c>
      <c r="D45" s="9">
        <v>165</v>
      </c>
      <c r="E45" s="9">
        <v>26</v>
      </c>
      <c r="F45" s="9">
        <v>25</v>
      </c>
      <c r="G45" s="9">
        <v>6</v>
      </c>
      <c r="H45" s="9">
        <v>125</v>
      </c>
      <c r="I45" s="9">
        <v>11</v>
      </c>
      <c r="J45" s="9">
        <f t="shared" si="1"/>
        <v>2096</v>
      </c>
    </row>
    <row r="46" spans="1:14" ht="15" thickBot="1" x14ac:dyDescent="0.4">
      <c r="B46" s="13">
        <f>SUM(B39:B45)</f>
        <v>5581</v>
      </c>
      <c r="C46" s="13">
        <f t="shared" ref="C46:I46" si="2">SUM(C39:C45)</f>
        <v>6376</v>
      </c>
      <c r="D46" s="13">
        <f t="shared" si="2"/>
        <v>1049</v>
      </c>
      <c r="E46" s="13">
        <f t="shared" si="2"/>
        <v>209</v>
      </c>
      <c r="F46" s="13">
        <f t="shared" si="2"/>
        <v>163</v>
      </c>
      <c r="G46" s="13">
        <f t="shared" si="2"/>
        <v>47</v>
      </c>
      <c r="H46" s="13">
        <f t="shared" si="2"/>
        <v>143</v>
      </c>
      <c r="I46" s="13">
        <f t="shared" si="2"/>
        <v>81</v>
      </c>
      <c r="J46" s="13">
        <f>SUM(J39:J45)</f>
        <v>13649</v>
      </c>
    </row>
    <row r="47" spans="1:14" ht="15" thickTop="1" x14ac:dyDescent="0.35"/>
    <row r="48" spans="1:14" ht="15" thickBot="1" x14ac:dyDescent="0.4"/>
    <row r="49" spans="1:8" ht="15.5" x14ac:dyDescent="0.35">
      <c r="A49" s="34" t="s">
        <v>111</v>
      </c>
      <c r="B49" s="34">
        <f>B11</f>
        <v>94</v>
      </c>
      <c r="D49" s="253" t="s">
        <v>113</v>
      </c>
      <c r="E49" s="254"/>
      <c r="F49" s="254"/>
      <c r="G49" s="254"/>
      <c r="H49" s="255"/>
    </row>
    <row r="50" spans="1:8" ht="44.25" customHeight="1" thickBot="1" x14ac:dyDescent="0.4">
      <c r="A50" s="35" t="s">
        <v>112</v>
      </c>
      <c r="B50" s="34">
        <v>60</v>
      </c>
      <c r="D50" s="256" t="s">
        <v>114</v>
      </c>
      <c r="E50" s="257"/>
      <c r="F50" s="257"/>
      <c r="G50" s="257" t="s">
        <v>115</v>
      </c>
      <c r="H50" s="258"/>
    </row>
    <row r="51" spans="1:8" ht="29" x14ac:dyDescent="0.35">
      <c r="A51" s="35" t="s">
        <v>100</v>
      </c>
      <c r="B51" s="35">
        <v>947</v>
      </c>
      <c r="D51" s="49" t="s">
        <v>1</v>
      </c>
      <c r="F51" s="52">
        <v>56</v>
      </c>
      <c r="G51" s="55" t="s">
        <v>32</v>
      </c>
      <c r="H51" s="54">
        <v>18</v>
      </c>
    </row>
    <row r="52" spans="1:8" x14ac:dyDescent="0.35">
      <c r="A52" s="34" t="s">
        <v>101</v>
      </c>
      <c r="B52" s="34">
        <f>F60</f>
        <v>111</v>
      </c>
      <c r="D52" s="49" t="s">
        <v>2</v>
      </c>
      <c r="F52" s="48">
        <v>19</v>
      </c>
      <c r="G52" s="55" t="s">
        <v>116</v>
      </c>
      <c r="H52" s="54">
        <v>21</v>
      </c>
    </row>
    <row r="53" spans="1:8" x14ac:dyDescent="0.35">
      <c r="A53" s="34" t="s">
        <v>27</v>
      </c>
      <c r="B53" s="38">
        <f>C25</f>
        <v>13649</v>
      </c>
      <c r="D53" s="49" t="s">
        <v>3</v>
      </c>
      <c r="F53" s="48">
        <v>22</v>
      </c>
      <c r="G53" s="55" t="s">
        <v>34</v>
      </c>
      <c r="H53" s="54">
        <v>15</v>
      </c>
    </row>
    <row r="54" spans="1:8" x14ac:dyDescent="0.35">
      <c r="D54" s="49" t="s">
        <v>4</v>
      </c>
      <c r="F54" s="48">
        <v>9</v>
      </c>
      <c r="G54" s="55" t="s">
        <v>35</v>
      </c>
      <c r="H54" s="54">
        <v>11</v>
      </c>
    </row>
    <row r="55" spans="1:8" x14ac:dyDescent="0.35">
      <c r="A55" s="34" t="s">
        <v>109</v>
      </c>
      <c r="B55" s="34">
        <f>D25</f>
        <v>-399</v>
      </c>
      <c r="D55" s="49" t="s">
        <v>5</v>
      </c>
      <c r="F55" s="48">
        <v>2</v>
      </c>
      <c r="G55" s="56" t="s">
        <v>36</v>
      </c>
      <c r="H55" s="54">
        <v>13</v>
      </c>
    </row>
    <row r="56" spans="1:8" x14ac:dyDescent="0.35">
      <c r="A56" s="34" t="s">
        <v>110</v>
      </c>
      <c r="B56" s="36">
        <f>((C25-B51)/B25)</f>
        <v>0.90418564920273348</v>
      </c>
      <c r="D56" s="49" t="s">
        <v>6</v>
      </c>
      <c r="F56" s="48">
        <v>3</v>
      </c>
      <c r="G56" s="55" t="s">
        <v>37</v>
      </c>
      <c r="H56" s="54">
        <v>18</v>
      </c>
    </row>
    <row r="57" spans="1:8" ht="17" x14ac:dyDescent="0.4">
      <c r="C57" s="41"/>
      <c r="D57" s="49" t="s">
        <v>7</v>
      </c>
      <c r="F57" s="48">
        <v>0</v>
      </c>
      <c r="G57" s="55" t="s">
        <v>38</v>
      </c>
      <c r="H57" s="54">
        <v>15</v>
      </c>
    </row>
    <row r="58" spans="1:8" x14ac:dyDescent="0.35">
      <c r="D58" s="49" t="s">
        <v>8</v>
      </c>
      <c r="F58" s="48">
        <v>0</v>
      </c>
      <c r="H58" s="54"/>
    </row>
    <row r="59" spans="1:8" x14ac:dyDescent="0.35">
      <c r="D59" s="49" t="s">
        <v>20</v>
      </c>
      <c r="F59" s="48">
        <v>0</v>
      </c>
      <c r="H59" s="54"/>
    </row>
    <row r="60" spans="1:8" ht="15" thickBot="1" x14ac:dyDescent="0.4">
      <c r="A60" s="47" t="s">
        <v>82</v>
      </c>
      <c r="B60" s="34">
        <v>287</v>
      </c>
      <c r="D60" s="50"/>
      <c r="E60" s="51"/>
      <c r="F60" s="53">
        <f>SUM(F51:F59)</f>
        <v>111</v>
      </c>
      <c r="G60" s="51"/>
      <c r="H60" s="57">
        <f>SUM(H51:H59)</f>
        <v>111</v>
      </c>
    </row>
  </sheetData>
  <mergeCells count="8">
    <mergeCell ref="D49:H49"/>
    <mergeCell ref="D50:F50"/>
    <mergeCell ref="G50:H50"/>
    <mergeCell ref="A14:D14"/>
    <mergeCell ref="A27:D27"/>
    <mergeCell ref="A28:D28"/>
    <mergeCell ref="A29:D29"/>
    <mergeCell ref="A30:D30"/>
  </mergeCells>
  <pageMargins left="0.7" right="0.7" top="0.75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9AAA8-BB19-4546-9D33-B65C91A8C59B}">
  <dimension ref="A1:N60"/>
  <sheetViews>
    <sheetView topLeftCell="A9" workbookViewId="0">
      <selection activeCell="C16" sqref="C16:C24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5" ht="17.5" thickBot="1" x14ac:dyDescent="0.45">
      <c r="A1" s="1" t="s">
        <v>0</v>
      </c>
      <c r="D1" s="8" t="s">
        <v>39</v>
      </c>
    </row>
    <row r="2" spans="1:5" ht="15" thickTop="1" x14ac:dyDescent="0.35">
      <c r="A2" s="8" t="s">
        <v>1</v>
      </c>
      <c r="B2">
        <v>13</v>
      </c>
    </row>
    <row r="3" spans="1:5" x14ac:dyDescent="0.35">
      <c r="A3" s="8" t="s">
        <v>2</v>
      </c>
      <c r="B3">
        <v>1</v>
      </c>
    </row>
    <row r="4" spans="1:5" x14ac:dyDescent="0.35">
      <c r="A4" s="8" t="s">
        <v>3</v>
      </c>
      <c r="B4">
        <v>13</v>
      </c>
    </row>
    <row r="5" spans="1:5" x14ac:dyDescent="0.35">
      <c r="A5" s="8" t="s">
        <v>4</v>
      </c>
      <c r="B5">
        <v>1</v>
      </c>
    </row>
    <row r="6" spans="1:5" x14ac:dyDescent="0.35">
      <c r="A6" s="8" t="s">
        <v>5</v>
      </c>
      <c r="B6">
        <v>1</v>
      </c>
    </row>
    <row r="7" spans="1:5" x14ac:dyDescent="0.35">
      <c r="A7" s="8" t="s">
        <v>6</v>
      </c>
      <c r="B7">
        <v>0</v>
      </c>
    </row>
    <row r="8" spans="1:5" x14ac:dyDescent="0.35">
      <c r="A8" s="8" t="s">
        <v>7</v>
      </c>
      <c r="B8">
        <v>7</v>
      </c>
    </row>
    <row r="9" spans="1:5" x14ac:dyDescent="0.35">
      <c r="A9" s="8" t="s">
        <v>8</v>
      </c>
      <c r="B9">
        <v>0</v>
      </c>
    </row>
    <row r="10" spans="1:5" x14ac:dyDescent="0.35">
      <c r="A10" s="8" t="s">
        <v>20</v>
      </c>
      <c r="B10">
        <v>0</v>
      </c>
    </row>
    <row r="11" spans="1:5" x14ac:dyDescent="0.35">
      <c r="A11" s="2" t="s">
        <v>15</v>
      </c>
      <c r="B11" s="3">
        <f>SUM(B2:B10)</f>
        <v>36</v>
      </c>
    </row>
    <row r="12" spans="1:5" x14ac:dyDescent="0.35">
      <c r="A12" s="2"/>
      <c r="B12" s="3"/>
    </row>
    <row r="13" spans="1:5" ht="15" thickBot="1" x14ac:dyDescent="0.4"/>
    <row r="14" spans="1:5" ht="17" x14ac:dyDescent="0.4">
      <c r="A14" s="248" t="s">
        <v>17</v>
      </c>
      <c r="B14" s="249"/>
      <c r="C14" s="249"/>
      <c r="D14" s="250"/>
      <c r="E14" s="8" t="s">
        <v>117</v>
      </c>
    </row>
    <row r="15" spans="1:5" ht="30.5" thickBot="1" x14ac:dyDescent="0.4">
      <c r="A15" s="16"/>
      <c r="B15" s="28" t="s">
        <v>118</v>
      </c>
      <c r="C15" s="28" t="s">
        <v>119</v>
      </c>
      <c r="D15" s="29" t="s">
        <v>21</v>
      </c>
    </row>
    <row r="16" spans="1:5" ht="15" thickTop="1" x14ac:dyDescent="0.35">
      <c r="A16" s="17" t="s">
        <v>1</v>
      </c>
      <c r="B16" s="30">
        <v>6021</v>
      </c>
      <c r="C16" s="30">
        <v>5505</v>
      </c>
      <c r="D16" s="31">
        <f>C16-B16</f>
        <v>-516</v>
      </c>
    </row>
    <row r="17" spans="1:5" x14ac:dyDescent="0.35">
      <c r="A17" s="17" t="s">
        <v>2</v>
      </c>
      <c r="B17" s="30">
        <v>6310</v>
      </c>
      <c r="C17" s="30">
        <v>6342</v>
      </c>
      <c r="D17" s="31">
        <f t="shared" ref="D17:D25" si="0">C17-B17</f>
        <v>32</v>
      </c>
      <c r="E17" s="12"/>
    </row>
    <row r="18" spans="1:5" x14ac:dyDescent="0.35">
      <c r="A18" s="17" t="s">
        <v>3</v>
      </c>
      <c r="B18" s="30">
        <v>1123</v>
      </c>
      <c r="C18" s="30">
        <v>1036</v>
      </c>
      <c r="D18" s="31">
        <f t="shared" si="0"/>
        <v>-87</v>
      </c>
      <c r="E18" s="12"/>
    </row>
    <row r="19" spans="1:5" x14ac:dyDescent="0.35">
      <c r="A19" s="17" t="s">
        <v>4</v>
      </c>
      <c r="B19" s="30">
        <v>216</v>
      </c>
      <c r="C19" s="30">
        <v>202</v>
      </c>
      <c r="D19" s="31">
        <f t="shared" si="0"/>
        <v>-14</v>
      </c>
      <c r="E19" s="12"/>
    </row>
    <row r="20" spans="1:5" x14ac:dyDescent="0.35">
      <c r="A20" s="17" t="s">
        <v>5</v>
      </c>
      <c r="B20" s="30">
        <v>147</v>
      </c>
      <c r="C20" s="30">
        <v>157</v>
      </c>
      <c r="D20" s="31">
        <f t="shared" si="0"/>
        <v>10</v>
      </c>
      <c r="E20" s="12"/>
    </row>
    <row r="21" spans="1:5" x14ac:dyDescent="0.35">
      <c r="A21" s="17" t="s">
        <v>6</v>
      </c>
      <c r="B21" s="30">
        <v>48</v>
      </c>
      <c r="C21" s="30">
        <v>46</v>
      </c>
      <c r="D21" s="31">
        <f t="shared" si="0"/>
        <v>-2</v>
      </c>
      <c r="E21" s="12"/>
    </row>
    <row r="22" spans="1:5" x14ac:dyDescent="0.35">
      <c r="A22" s="17" t="s">
        <v>7</v>
      </c>
      <c r="B22" s="30">
        <v>144</v>
      </c>
      <c r="C22" s="30">
        <v>109</v>
      </c>
      <c r="D22" s="31">
        <f t="shared" si="0"/>
        <v>-35</v>
      </c>
      <c r="E22" s="12"/>
    </row>
    <row r="23" spans="1:5" x14ac:dyDescent="0.35">
      <c r="A23" s="17" t="s">
        <v>8</v>
      </c>
      <c r="B23" s="15">
        <v>57</v>
      </c>
      <c r="C23" s="15">
        <v>63</v>
      </c>
      <c r="D23" s="18">
        <f t="shared" si="0"/>
        <v>6</v>
      </c>
      <c r="E23" s="12"/>
    </row>
    <row r="24" spans="1:5" x14ac:dyDescent="0.35">
      <c r="A24" s="17" t="s">
        <v>20</v>
      </c>
      <c r="B24" s="15">
        <v>73</v>
      </c>
      <c r="C24" s="15">
        <v>79</v>
      </c>
      <c r="D24" s="18">
        <f t="shared" si="0"/>
        <v>6</v>
      </c>
      <c r="E24" s="12"/>
    </row>
    <row r="25" spans="1:5" ht="15" thickBot="1" x14ac:dyDescent="0.4">
      <c r="A25" s="19"/>
      <c r="B25" s="37">
        <f>SUM(B16:B24)</f>
        <v>14139</v>
      </c>
      <c r="C25" s="37">
        <f>SUM(C16:C24)</f>
        <v>13539</v>
      </c>
      <c r="D25" s="21">
        <f t="shared" si="0"/>
        <v>-600</v>
      </c>
      <c r="E25" s="12"/>
    </row>
    <row r="27" spans="1:5" x14ac:dyDescent="0.35">
      <c r="A27" s="251" t="s">
        <v>120</v>
      </c>
      <c r="B27" s="251"/>
      <c r="C27" s="251"/>
      <c r="D27" s="251"/>
      <c r="E27" s="34">
        <v>2</v>
      </c>
    </row>
    <row r="28" spans="1:5" x14ac:dyDescent="0.35">
      <c r="A28" s="251" t="s">
        <v>121</v>
      </c>
      <c r="B28" s="251"/>
      <c r="C28" s="251"/>
      <c r="D28" s="251"/>
      <c r="E28" s="34">
        <v>5</v>
      </c>
    </row>
    <row r="29" spans="1:5" x14ac:dyDescent="0.35">
      <c r="A29" s="251" t="s">
        <v>122</v>
      </c>
      <c r="B29" s="251"/>
      <c r="C29" s="251"/>
      <c r="D29" s="251"/>
      <c r="E29" s="34">
        <v>1</v>
      </c>
    </row>
    <row r="30" spans="1:5" x14ac:dyDescent="0.35">
      <c r="A30" s="251" t="s">
        <v>123</v>
      </c>
      <c r="B30" s="252"/>
      <c r="C30" s="252"/>
      <c r="D30" s="252"/>
      <c r="E30" s="34">
        <v>0</v>
      </c>
    </row>
    <row r="32" spans="1:5" ht="17.5" thickBot="1" x14ac:dyDescent="0.45">
      <c r="A32" s="39" t="s">
        <v>124</v>
      </c>
      <c r="B32" s="39"/>
      <c r="C32" s="39"/>
    </row>
    <row r="33" spans="1:14" ht="15" thickTop="1" x14ac:dyDescent="0.35"/>
    <row r="34" spans="1:14" ht="15" thickBot="1" x14ac:dyDescent="0.4">
      <c r="A34" s="43">
        <v>43800</v>
      </c>
      <c r="B34" s="43">
        <v>43770</v>
      </c>
      <c r="C34" s="43">
        <v>43739</v>
      </c>
      <c r="D34" s="43">
        <v>43709</v>
      </c>
      <c r="E34" s="44" t="s">
        <v>107</v>
      </c>
      <c r="F34" s="44" t="s">
        <v>108</v>
      </c>
      <c r="G34" s="45">
        <v>2018</v>
      </c>
      <c r="H34" s="45">
        <v>2017</v>
      </c>
      <c r="I34" s="43" t="s">
        <v>91</v>
      </c>
      <c r="J34" s="46" t="s">
        <v>44</v>
      </c>
    </row>
    <row r="35" spans="1:14" ht="15.5" thickTop="1" thickBot="1" x14ac:dyDescent="0.4">
      <c r="A35" s="42">
        <v>7</v>
      </c>
      <c r="B35" s="42">
        <v>2</v>
      </c>
      <c r="C35" s="42">
        <v>6</v>
      </c>
      <c r="D35" s="42">
        <v>5</v>
      </c>
      <c r="E35" s="42">
        <v>6</v>
      </c>
      <c r="F35" s="42">
        <v>14</v>
      </c>
      <c r="G35" s="42">
        <v>5</v>
      </c>
      <c r="H35" s="42">
        <v>4</v>
      </c>
      <c r="I35" s="42">
        <v>5</v>
      </c>
      <c r="J35" s="40">
        <f>SUM(A35:I35)</f>
        <v>54</v>
      </c>
    </row>
    <row r="36" spans="1:14" ht="15" thickTop="1" x14ac:dyDescent="0.35"/>
    <row r="37" spans="1:14" ht="17.5" thickBot="1" x14ac:dyDescent="0.45">
      <c r="A37" s="1" t="s">
        <v>41</v>
      </c>
    </row>
    <row r="38" spans="1:14" ht="29.5" thickTop="1" x14ac:dyDescent="0.35">
      <c r="B38" s="10" t="s">
        <v>40</v>
      </c>
      <c r="C38" s="10" t="s">
        <v>2</v>
      </c>
      <c r="D38" s="27" t="s">
        <v>3</v>
      </c>
      <c r="E38" s="10" t="s">
        <v>48</v>
      </c>
      <c r="F38" s="10" t="s">
        <v>49</v>
      </c>
      <c r="G38" s="10" t="s">
        <v>50</v>
      </c>
      <c r="H38" s="10" t="s">
        <v>7</v>
      </c>
      <c r="I38" s="10" t="s">
        <v>55</v>
      </c>
      <c r="J38" s="10" t="s">
        <v>42</v>
      </c>
      <c r="K38" s="10"/>
      <c r="L38" s="10"/>
      <c r="M38" s="10"/>
      <c r="N38" s="10"/>
    </row>
    <row r="39" spans="1:14" x14ac:dyDescent="0.35">
      <c r="A39" s="8" t="s">
        <v>32</v>
      </c>
      <c r="B39" s="9">
        <v>952</v>
      </c>
      <c r="C39" s="9">
        <v>1050</v>
      </c>
      <c r="D39" s="9">
        <v>187</v>
      </c>
      <c r="E39" s="9">
        <v>46</v>
      </c>
      <c r="F39" s="9">
        <v>27</v>
      </c>
      <c r="G39" s="9">
        <v>10</v>
      </c>
      <c r="H39" s="9">
        <v>0</v>
      </c>
      <c r="I39" s="9">
        <v>67</v>
      </c>
      <c r="J39" s="9">
        <f t="shared" ref="J39:J45" si="1">SUM(B39:I39)</f>
        <v>2339</v>
      </c>
    </row>
    <row r="40" spans="1:14" x14ac:dyDescent="0.35">
      <c r="A40" s="8" t="s">
        <v>33</v>
      </c>
      <c r="B40" s="9">
        <v>965</v>
      </c>
      <c r="C40" s="9">
        <v>1069</v>
      </c>
      <c r="D40" s="9">
        <v>159</v>
      </c>
      <c r="E40" s="9">
        <v>42</v>
      </c>
      <c r="F40" s="9">
        <v>35</v>
      </c>
      <c r="G40" s="9">
        <v>14</v>
      </c>
      <c r="H40" s="9">
        <v>7</v>
      </c>
      <c r="I40" s="9">
        <v>0</v>
      </c>
      <c r="J40" s="9">
        <f t="shared" si="1"/>
        <v>2291</v>
      </c>
    </row>
    <row r="41" spans="1:14" x14ac:dyDescent="0.35">
      <c r="A41" s="8" t="s">
        <v>34</v>
      </c>
      <c r="B41" s="9">
        <v>1012</v>
      </c>
      <c r="C41" s="9">
        <v>1120</v>
      </c>
      <c r="D41" s="9">
        <v>133</v>
      </c>
      <c r="E41" s="9">
        <v>35</v>
      </c>
      <c r="F41" s="9">
        <v>20</v>
      </c>
      <c r="G41" s="9">
        <v>5</v>
      </c>
      <c r="H41" s="9">
        <v>1</v>
      </c>
      <c r="I41" s="9">
        <v>0</v>
      </c>
      <c r="J41" s="9">
        <f t="shared" si="1"/>
        <v>2326</v>
      </c>
    </row>
    <row r="42" spans="1:14" x14ac:dyDescent="0.35">
      <c r="A42" s="8" t="s">
        <v>35</v>
      </c>
      <c r="B42" s="9">
        <v>773</v>
      </c>
      <c r="C42" s="9">
        <v>984</v>
      </c>
      <c r="D42" s="9">
        <v>171</v>
      </c>
      <c r="E42" s="9">
        <v>22</v>
      </c>
      <c r="F42" s="9">
        <v>21</v>
      </c>
      <c r="G42" s="9">
        <v>6</v>
      </c>
      <c r="H42" s="9">
        <v>1</v>
      </c>
      <c r="I42" s="9">
        <v>0</v>
      </c>
      <c r="J42" s="9">
        <f t="shared" si="1"/>
        <v>1978</v>
      </c>
    </row>
    <row r="43" spans="1:14" x14ac:dyDescent="0.35">
      <c r="A43" s="8" t="s">
        <v>36</v>
      </c>
      <c r="B43" s="9">
        <v>594</v>
      </c>
      <c r="C43" s="9">
        <v>621</v>
      </c>
      <c r="D43" s="9">
        <v>133</v>
      </c>
      <c r="E43" s="9">
        <v>18</v>
      </c>
      <c r="F43" s="9">
        <v>13</v>
      </c>
      <c r="G43" s="9">
        <v>3</v>
      </c>
      <c r="H43" s="9">
        <v>0</v>
      </c>
      <c r="I43" s="9">
        <v>1</v>
      </c>
      <c r="J43" s="9">
        <f t="shared" si="1"/>
        <v>1383</v>
      </c>
    </row>
    <row r="44" spans="1:14" x14ac:dyDescent="0.35">
      <c r="A44" s="8" t="s">
        <v>37</v>
      </c>
      <c r="B44" s="9">
        <v>483</v>
      </c>
      <c r="C44" s="9">
        <v>550</v>
      </c>
      <c r="D44" s="9">
        <v>91</v>
      </c>
      <c r="E44" s="9">
        <v>15</v>
      </c>
      <c r="F44" s="9">
        <v>19</v>
      </c>
      <c r="G44" s="9">
        <v>2</v>
      </c>
      <c r="H44" s="9">
        <v>4</v>
      </c>
      <c r="I44" s="9">
        <v>0</v>
      </c>
      <c r="J44" s="9">
        <f t="shared" si="1"/>
        <v>1164</v>
      </c>
    </row>
    <row r="45" spans="1:14" x14ac:dyDescent="0.35">
      <c r="A45" s="8" t="s">
        <v>38</v>
      </c>
      <c r="B45" s="9">
        <v>756</v>
      </c>
      <c r="C45" s="9">
        <v>976</v>
      </c>
      <c r="D45" s="9">
        <v>162</v>
      </c>
      <c r="E45" s="9">
        <v>27</v>
      </c>
      <c r="F45" s="9">
        <v>24</v>
      </c>
      <c r="G45" s="9">
        <v>6</v>
      </c>
      <c r="H45" s="9">
        <v>96</v>
      </c>
      <c r="I45" s="9">
        <v>11</v>
      </c>
      <c r="J45" s="9">
        <f t="shared" si="1"/>
        <v>2058</v>
      </c>
    </row>
    <row r="46" spans="1:14" ht="15" thickBot="1" x14ac:dyDescent="0.4">
      <c r="B46" s="13">
        <f>SUM(B39:B45)</f>
        <v>5535</v>
      </c>
      <c r="C46" s="13">
        <f t="shared" ref="C46:I46" si="2">SUM(C39:C45)</f>
        <v>6370</v>
      </c>
      <c r="D46" s="13">
        <f t="shared" si="2"/>
        <v>1036</v>
      </c>
      <c r="E46" s="13">
        <f t="shared" si="2"/>
        <v>205</v>
      </c>
      <c r="F46" s="13">
        <f t="shared" si="2"/>
        <v>159</v>
      </c>
      <c r="G46" s="13">
        <f t="shared" si="2"/>
        <v>46</v>
      </c>
      <c r="H46" s="13">
        <f t="shared" si="2"/>
        <v>109</v>
      </c>
      <c r="I46" s="13">
        <f t="shared" si="2"/>
        <v>79</v>
      </c>
      <c r="J46" s="13">
        <f>SUM(J39:J45)</f>
        <v>13539</v>
      </c>
    </row>
    <row r="47" spans="1:14" ht="15" thickTop="1" x14ac:dyDescent="0.35"/>
    <row r="48" spans="1:14" ht="15" thickBot="1" x14ac:dyDescent="0.4"/>
    <row r="49" spans="1:8" ht="15.5" x14ac:dyDescent="0.35">
      <c r="A49" s="34" t="s">
        <v>125</v>
      </c>
      <c r="B49" s="34">
        <f>B11</f>
        <v>36</v>
      </c>
      <c r="D49" s="253" t="s">
        <v>135</v>
      </c>
      <c r="E49" s="254"/>
      <c r="F49" s="254"/>
      <c r="G49" s="254"/>
      <c r="H49" s="255"/>
    </row>
    <row r="50" spans="1:8" ht="44.25" customHeight="1" thickBot="1" x14ac:dyDescent="0.4">
      <c r="A50" s="35" t="s">
        <v>126</v>
      </c>
      <c r="B50" s="34">
        <v>60</v>
      </c>
      <c r="D50" s="256" t="s">
        <v>114</v>
      </c>
      <c r="E50" s="257"/>
      <c r="F50" s="257"/>
      <c r="G50" s="257" t="s">
        <v>115</v>
      </c>
      <c r="H50" s="258"/>
    </row>
    <row r="51" spans="1:8" ht="29" x14ac:dyDescent="0.35">
      <c r="A51" s="35" t="s">
        <v>127</v>
      </c>
      <c r="B51" s="35">
        <v>926</v>
      </c>
      <c r="D51" s="49" t="s">
        <v>1</v>
      </c>
      <c r="F51" s="52">
        <v>99</v>
      </c>
      <c r="G51" s="55" t="s">
        <v>32</v>
      </c>
      <c r="H51" s="54">
        <v>30</v>
      </c>
    </row>
    <row r="52" spans="1:8" x14ac:dyDescent="0.35">
      <c r="A52" s="34" t="s">
        <v>128</v>
      </c>
      <c r="B52" s="34">
        <f>F60</f>
        <v>178</v>
      </c>
      <c r="D52" s="49" t="s">
        <v>2</v>
      </c>
      <c r="F52" s="48">
        <v>19</v>
      </c>
      <c r="G52" s="55" t="s">
        <v>116</v>
      </c>
      <c r="H52" s="54">
        <v>26</v>
      </c>
    </row>
    <row r="53" spans="1:8" x14ac:dyDescent="0.35">
      <c r="A53" s="34" t="s">
        <v>27</v>
      </c>
      <c r="B53" s="38">
        <f>C25</f>
        <v>13539</v>
      </c>
      <c r="D53" s="49" t="s">
        <v>3</v>
      </c>
      <c r="F53" s="48">
        <v>40</v>
      </c>
      <c r="G53" s="55" t="s">
        <v>34</v>
      </c>
      <c r="H53" s="54">
        <v>43</v>
      </c>
    </row>
    <row r="54" spans="1:8" x14ac:dyDescent="0.35">
      <c r="D54" s="49" t="s">
        <v>4</v>
      </c>
      <c r="F54" s="48">
        <v>11</v>
      </c>
      <c r="G54" s="55" t="s">
        <v>35</v>
      </c>
      <c r="H54" s="54">
        <v>26</v>
      </c>
    </row>
    <row r="55" spans="1:8" x14ac:dyDescent="0.35">
      <c r="A55" s="34" t="s">
        <v>109</v>
      </c>
      <c r="B55" s="34">
        <f>D25</f>
        <v>-600</v>
      </c>
      <c r="D55" s="49" t="s">
        <v>5</v>
      </c>
      <c r="F55" s="48">
        <v>3</v>
      </c>
      <c r="G55" s="56" t="s">
        <v>36</v>
      </c>
      <c r="H55" s="54">
        <v>15</v>
      </c>
    </row>
    <row r="56" spans="1:8" x14ac:dyDescent="0.35">
      <c r="A56" s="34" t="s">
        <v>110</v>
      </c>
      <c r="B56" s="36">
        <f>((C25-B51)/B25)</f>
        <v>0.89207157507603085</v>
      </c>
      <c r="D56" s="49" t="s">
        <v>6</v>
      </c>
      <c r="F56" s="48">
        <v>5</v>
      </c>
      <c r="G56" s="55" t="s">
        <v>37</v>
      </c>
      <c r="H56" s="54">
        <v>13</v>
      </c>
    </row>
    <row r="57" spans="1:8" ht="17" x14ac:dyDescent="0.4">
      <c r="C57" s="41"/>
      <c r="D57" s="49" t="s">
        <v>7</v>
      </c>
      <c r="F57" s="48">
        <v>1</v>
      </c>
      <c r="G57" s="55" t="s">
        <v>38</v>
      </c>
      <c r="H57" s="54">
        <v>25</v>
      </c>
    </row>
    <row r="58" spans="1:8" x14ac:dyDescent="0.35">
      <c r="D58" s="49" t="s">
        <v>8</v>
      </c>
      <c r="F58" s="48">
        <v>0</v>
      </c>
      <c r="H58" s="54"/>
    </row>
    <row r="59" spans="1:8" x14ac:dyDescent="0.35">
      <c r="D59" s="49" t="s">
        <v>20</v>
      </c>
      <c r="F59" s="48">
        <v>0</v>
      </c>
      <c r="H59" s="54"/>
    </row>
    <row r="60" spans="1:8" ht="15" thickBot="1" x14ac:dyDescent="0.4">
      <c r="A60" s="47" t="s">
        <v>82</v>
      </c>
      <c r="B60" s="34">
        <v>287</v>
      </c>
      <c r="D60" s="50"/>
      <c r="E60" s="51"/>
      <c r="F60" s="53">
        <f>SUM(F51:F59)</f>
        <v>178</v>
      </c>
      <c r="G60" s="51"/>
      <c r="H60" s="57">
        <f>SUM(H51:H59)</f>
        <v>178</v>
      </c>
    </row>
  </sheetData>
  <mergeCells count="8">
    <mergeCell ref="D50:F50"/>
    <mergeCell ref="G50:H50"/>
    <mergeCell ref="A14:D14"/>
    <mergeCell ref="A27:D27"/>
    <mergeCell ref="A28:D28"/>
    <mergeCell ref="A29:D29"/>
    <mergeCell ref="A30:D30"/>
    <mergeCell ref="D49:H49"/>
  </mergeCells>
  <pageMargins left="0.7" right="0.7" top="0.75" bottom="0.75" header="0.3" footer="0.3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85FFB-90FA-420D-A0FB-CE9E5C74DC89}">
  <dimension ref="A1:N78"/>
  <sheetViews>
    <sheetView topLeftCell="A9" workbookViewId="0">
      <selection activeCell="C23" sqref="C23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5" ht="17.5" thickBot="1" x14ac:dyDescent="0.45">
      <c r="A1" s="1" t="s">
        <v>0</v>
      </c>
      <c r="D1" s="8" t="s">
        <v>39</v>
      </c>
    </row>
    <row r="2" spans="1:5" ht="15" thickTop="1" x14ac:dyDescent="0.35">
      <c r="A2" s="8" t="s">
        <v>1</v>
      </c>
      <c r="B2">
        <v>6</v>
      </c>
    </row>
    <row r="3" spans="1:5" x14ac:dyDescent="0.35">
      <c r="A3" s="8" t="s">
        <v>2</v>
      </c>
      <c r="B3">
        <v>1</v>
      </c>
    </row>
    <row r="4" spans="1:5" x14ac:dyDescent="0.35">
      <c r="A4" s="8" t="s">
        <v>3</v>
      </c>
      <c r="B4">
        <v>6</v>
      </c>
    </row>
    <row r="5" spans="1:5" x14ac:dyDescent="0.35">
      <c r="A5" s="8" t="s">
        <v>4</v>
      </c>
      <c r="B5">
        <v>0</v>
      </c>
    </row>
    <row r="6" spans="1:5" x14ac:dyDescent="0.35">
      <c r="A6" s="8" t="s">
        <v>5</v>
      </c>
      <c r="B6">
        <v>1</v>
      </c>
    </row>
    <row r="7" spans="1:5" x14ac:dyDescent="0.35">
      <c r="A7" s="8" t="s">
        <v>6</v>
      </c>
      <c r="B7">
        <v>0</v>
      </c>
    </row>
    <row r="8" spans="1:5" x14ac:dyDescent="0.35">
      <c r="A8" s="8" t="s">
        <v>7</v>
      </c>
      <c r="B8">
        <v>0</v>
      </c>
    </row>
    <row r="9" spans="1:5" x14ac:dyDescent="0.35">
      <c r="A9" s="8" t="s">
        <v>8</v>
      </c>
      <c r="B9">
        <v>1</v>
      </c>
    </row>
    <row r="10" spans="1:5" x14ac:dyDescent="0.35">
      <c r="A10" s="8" t="s">
        <v>20</v>
      </c>
      <c r="B10">
        <v>0</v>
      </c>
    </row>
    <row r="11" spans="1:5" x14ac:dyDescent="0.35">
      <c r="A11" s="2" t="s">
        <v>15</v>
      </c>
      <c r="B11" s="3">
        <f>SUM(B2:B10)</f>
        <v>15</v>
      </c>
    </row>
    <row r="12" spans="1:5" x14ac:dyDescent="0.35">
      <c r="A12" s="2"/>
      <c r="B12" s="3"/>
    </row>
    <row r="13" spans="1:5" ht="15" thickBot="1" x14ac:dyDescent="0.4"/>
    <row r="14" spans="1:5" ht="17" x14ac:dyDescent="0.4">
      <c r="A14" s="248" t="s">
        <v>17</v>
      </c>
      <c r="B14" s="249"/>
      <c r="C14" s="249"/>
      <c r="D14" s="250"/>
      <c r="E14" s="8" t="s">
        <v>117</v>
      </c>
    </row>
    <row r="15" spans="1:5" ht="30.5" thickBot="1" x14ac:dyDescent="0.4">
      <c r="A15" s="16"/>
      <c r="B15" s="28" t="s">
        <v>129</v>
      </c>
      <c r="C15" s="28" t="s">
        <v>130</v>
      </c>
      <c r="D15" s="29" t="s">
        <v>21</v>
      </c>
    </row>
    <row r="16" spans="1:5" ht="15" thickTop="1" x14ac:dyDescent="0.35">
      <c r="A16" s="17" t="s">
        <v>1</v>
      </c>
      <c r="B16" s="30">
        <v>5804</v>
      </c>
      <c r="C16" s="30">
        <v>5283</v>
      </c>
      <c r="D16" s="31">
        <f>C16-B16</f>
        <v>-521</v>
      </c>
    </row>
    <row r="17" spans="1:5" x14ac:dyDescent="0.35">
      <c r="A17" s="17" t="s">
        <v>2</v>
      </c>
      <c r="B17" s="30">
        <v>6519</v>
      </c>
      <c r="C17" s="30">
        <v>6522</v>
      </c>
      <c r="D17" s="31">
        <f t="shared" ref="D17:D25" si="0">C17-B17</f>
        <v>3</v>
      </c>
      <c r="E17" s="12"/>
    </row>
    <row r="18" spans="1:5" x14ac:dyDescent="0.35">
      <c r="A18" s="17" t="s">
        <v>3</v>
      </c>
      <c r="B18" s="30">
        <v>1103</v>
      </c>
      <c r="C18" s="30">
        <v>1015</v>
      </c>
      <c r="D18" s="31">
        <f t="shared" si="0"/>
        <v>-88</v>
      </c>
      <c r="E18" s="12"/>
    </row>
    <row r="19" spans="1:5" x14ac:dyDescent="0.35">
      <c r="A19" s="17" t="s">
        <v>4</v>
      </c>
      <c r="B19" s="30">
        <v>222</v>
      </c>
      <c r="C19" s="30">
        <v>195</v>
      </c>
      <c r="D19" s="31">
        <f t="shared" si="0"/>
        <v>-27</v>
      </c>
      <c r="E19" s="12"/>
    </row>
    <row r="20" spans="1:5" x14ac:dyDescent="0.35">
      <c r="A20" s="17" t="s">
        <v>5</v>
      </c>
      <c r="B20" s="30">
        <v>159</v>
      </c>
      <c r="C20" s="30">
        <v>161</v>
      </c>
      <c r="D20" s="31">
        <f t="shared" si="0"/>
        <v>2</v>
      </c>
      <c r="E20" s="12"/>
    </row>
    <row r="21" spans="1:5" x14ac:dyDescent="0.35">
      <c r="A21" s="17" t="s">
        <v>6</v>
      </c>
      <c r="B21" s="30">
        <v>48</v>
      </c>
      <c r="C21" s="30">
        <v>38</v>
      </c>
      <c r="D21" s="31">
        <f t="shared" si="0"/>
        <v>-10</v>
      </c>
      <c r="E21" s="12"/>
    </row>
    <row r="22" spans="1:5" x14ac:dyDescent="0.35">
      <c r="A22" s="17" t="s">
        <v>7</v>
      </c>
      <c r="B22" s="30">
        <v>116</v>
      </c>
      <c r="C22" s="30">
        <v>75</v>
      </c>
      <c r="D22" s="31">
        <f t="shared" si="0"/>
        <v>-41</v>
      </c>
      <c r="E22" s="12"/>
    </row>
    <row r="23" spans="1:5" x14ac:dyDescent="0.35">
      <c r="A23" s="17" t="s">
        <v>8</v>
      </c>
      <c r="B23" s="15">
        <v>56</v>
      </c>
      <c r="C23" s="15">
        <v>64</v>
      </c>
      <c r="D23" s="18">
        <f t="shared" si="0"/>
        <v>8</v>
      </c>
      <c r="E23" s="12"/>
    </row>
    <row r="24" spans="1:5" x14ac:dyDescent="0.35">
      <c r="A24" s="17" t="s">
        <v>20</v>
      </c>
      <c r="B24" s="15">
        <v>73</v>
      </c>
      <c r="C24" s="15">
        <v>79</v>
      </c>
      <c r="D24" s="18">
        <f t="shared" si="0"/>
        <v>6</v>
      </c>
      <c r="E24" s="12"/>
    </row>
    <row r="25" spans="1:5" ht="15" thickBot="1" x14ac:dyDescent="0.4">
      <c r="A25" s="19"/>
      <c r="B25" s="37">
        <f>SUM(B16:B24)</f>
        <v>14100</v>
      </c>
      <c r="C25" s="37">
        <f>SUM(C16:C24)</f>
        <v>13432</v>
      </c>
      <c r="D25" s="21">
        <f t="shared" si="0"/>
        <v>-668</v>
      </c>
      <c r="E25" s="12"/>
    </row>
    <row r="27" spans="1:5" x14ac:dyDescent="0.35">
      <c r="A27" s="251" t="s">
        <v>131</v>
      </c>
      <c r="B27" s="251"/>
      <c r="C27" s="251"/>
      <c r="D27" s="251"/>
      <c r="E27" s="34">
        <v>4</v>
      </c>
    </row>
    <row r="28" spans="1:5" x14ac:dyDescent="0.35">
      <c r="A28" s="251" t="s">
        <v>132</v>
      </c>
      <c r="B28" s="251"/>
      <c r="C28" s="251"/>
      <c r="D28" s="251"/>
      <c r="E28" s="34">
        <v>5</v>
      </c>
    </row>
    <row r="29" spans="1:5" x14ac:dyDescent="0.35">
      <c r="A29" s="251" t="s">
        <v>133</v>
      </c>
      <c r="B29" s="251"/>
      <c r="C29" s="251"/>
      <c r="D29" s="251"/>
      <c r="E29" s="34">
        <v>13</v>
      </c>
    </row>
    <row r="30" spans="1:5" x14ac:dyDescent="0.35">
      <c r="A30" s="251" t="s">
        <v>134</v>
      </c>
      <c r="B30" s="252"/>
      <c r="C30" s="252"/>
      <c r="D30" s="252"/>
      <c r="E30" s="34">
        <v>22</v>
      </c>
    </row>
    <row r="32" spans="1:5" ht="17.5" thickBot="1" x14ac:dyDescent="0.45">
      <c r="A32" s="39" t="s">
        <v>139</v>
      </c>
      <c r="B32" s="39"/>
      <c r="C32" s="39"/>
    </row>
    <row r="33" spans="1:14" ht="15" thickTop="1" x14ac:dyDescent="0.35"/>
    <row r="34" spans="1:14" ht="15" thickBot="1" x14ac:dyDescent="0.4">
      <c r="A34" s="43">
        <v>43831</v>
      </c>
      <c r="B34" s="43">
        <v>43800</v>
      </c>
      <c r="C34" s="43">
        <v>43770</v>
      </c>
      <c r="D34" s="43">
        <v>43739</v>
      </c>
      <c r="E34" s="44" t="s">
        <v>140</v>
      </c>
      <c r="F34" s="44" t="s">
        <v>108</v>
      </c>
      <c r="G34" s="45">
        <v>2018</v>
      </c>
      <c r="H34" s="45">
        <v>2017</v>
      </c>
      <c r="I34" s="43" t="s">
        <v>91</v>
      </c>
      <c r="J34" s="46" t="s">
        <v>44</v>
      </c>
    </row>
    <row r="35" spans="1:14" ht="15.5" thickTop="1" thickBot="1" x14ac:dyDescent="0.4">
      <c r="A35" s="42">
        <v>9</v>
      </c>
      <c r="B35" s="42">
        <v>3</v>
      </c>
      <c r="C35" s="42">
        <v>5</v>
      </c>
      <c r="D35" s="42">
        <v>2</v>
      </c>
      <c r="E35" s="42">
        <v>4</v>
      </c>
      <c r="F35" s="42">
        <v>4</v>
      </c>
      <c r="G35" s="42">
        <v>3</v>
      </c>
      <c r="H35" s="42">
        <v>1</v>
      </c>
      <c r="I35" s="42">
        <v>7</v>
      </c>
      <c r="J35" s="40">
        <f>SUM(A35:I35)</f>
        <v>38</v>
      </c>
    </row>
    <row r="36" spans="1:14" ht="15" thickTop="1" x14ac:dyDescent="0.35"/>
    <row r="37" spans="1:14" ht="17.5" thickBot="1" x14ac:dyDescent="0.45">
      <c r="A37" s="1" t="s">
        <v>41</v>
      </c>
    </row>
    <row r="38" spans="1:14" ht="29.5" thickTop="1" x14ac:dyDescent="0.35">
      <c r="B38" s="10" t="s">
        <v>40</v>
      </c>
      <c r="C38" s="10" t="s">
        <v>2</v>
      </c>
      <c r="D38" s="27" t="s">
        <v>3</v>
      </c>
      <c r="E38" s="10" t="s">
        <v>48</v>
      </c>
      <c r="F38" s="10" t="s">
        <v>49</v>
      </c>
      <c r="G38" s="10" t="s">
        <v>50</v>
      </c>
      <c r="H38" s="10" t="s">
        <v>7</v>
      </c>
      <c r="I38" s="10" t="s">
        <v>55</v>
      </c>
      <c r="J38" s="10" t="s">
        <v>42</v>
      </c>
      <c r="K38" s="10"/>
      <c r="L38" s="10"/>
      <c r="M38" s="10"/>
      <c r="N38" s="10"/>
    </row>
    <row r="39" spans="1:14" x14ac:dyDescent="0.35">
      <c r="A39" s="8" t="s">
        <v>32</v>
      </c>
      <c r="B39" s="9">
        <v>918</v>
      </c>
      <c r="C39" s="9">
        <v>1074</v>
      </c>
      <c r="D39" s="9">
        <v>181</v>
      </c>
      <c r="E39" s="9">
        <v>41</v>
      </c>
      <c r="F39" s="9">
        <v>28</v>
      </c>
      <c r="G39" s="9">
        <v>8</v>
      </c>
      <c r="H39" s="9">
        <v>0</v>
      </c>
      <c r="I39" s="9">
        <v>67</v>
      </c>
      <c r="J39" s="9">
        <f t="shared" ref="J39:J45" si="1">SUM(B39:I39)</f>
        <v>2317</v>
      </c>
    </row>
    <row r="40" spans="1:14" x14ac:dyDescent="0.35">
      <c r="A40" s="8" t="s">
        <v>33</v>
      </c>
      <c r="B40" s="9">
        <v>907</v>
      </c>
      <c r="C40" s="9">
        <v>1104</v>
      </c>
      <c r="D40" s="9">
        <v>154</v>
      </c>
      <c r="E40" s="9">
        <v>43</v>
      </c>
      <c r="F40" s="9">
        <v>35</v>
      </c>
      <c r="G40" s="9">
        <v>11</v>
      </c>
      <c r="H40" s="9">
        <v>4</v>
      </c>
      <c r="I40" s="9">
        <v>0</v>
      </c>
      <c r="J40" s="9">
        <f t="shared" si="1"/>
        <v>2258</v>
      </c>
    </row>
    <row r="41" spans="1:14" x14ac:dyDescent="0.35">
      <c r="A41" s="8" t="s">
        <v>34</v>
      </c>
      <c r="B41" s="9">
        <v>965</v>
      </c>
      <c r="C41" s="9">
        <v>1165</v>
      </c>
      <c r="D41" s="9">
        <v>127</v>
      </c>
      <c r="E41" s="9">
        <v>38</v>
      </c>
      <c r="F41" s="9">
        <v>21</v>
      </c>
      <c r="G41" s="9">
        <v>4</v>
      </c>
      <c r="H41" s="9">
        <v>1</v>
      </c>
      <c r="I41" s="9">
        <v>0</v>
      </c>
      <c r="J41" s="9">
        <f t="shared" si="1"/>
        <v>2321</v>
      </c>
    </row>
    <row r="42" spans="1:14" x14ac:dyDescent="0.35">
      <c r="A42" s="8" t="s">
        <v>35</v>
      </c>
      <c r="B42" s="9">
        <v>741</v>
      </c>
      <c r="C42" s="9">
        <v>1019</v>
      </c>
      <c r="D42" s="9">
        <v>165</v>
      </c>
      <c r="E42" s="9">
        <v>21</v>
      </c>
      <c r="F42" s="9">
        <v>22</v>
      </c>
      <c r="G42" s="9">
        <v>4</v>
      </c>
      <c r="H42" s="9">
        <v>1</v>
      </c>
      <c r="I42" s="9">
        <v>0</v>
      </c>
      <c r="J42" s="9">
        <f t="shared" si="1"/>
        <v>1973</v>
      </c>
    </row>
    <row r="43" spans="1:14" x14ac:dyDescent="0.35">
      <c r="A43" s="8" t="s">
        <v>36</v>
      </c>
      <c r="B43" s="9">
        <v>581</v>
      </c>
      <c r="C43" s="9">
        <v>638</v>
      </c>
      <c r="D43" s="9">
        <v>135</v>
      </c>
      <c r="E43" s="9">
        <v>15</v>
      </c>
      <c r="F43" s="9">
        <v>13</v>
      </c>
      <c r="G43" s="9">
        <v>4</v>
      </c>
      <c r="H43" s="9">
        <v>0</v>
      </c>
      <c r="I43" s="9">
        <v>1</v>
      </c>
      <c r="J43" s="9">
        <f t="shared" si="1"/>
        <v>1387</v>
      </c>
    </row>
    <row r="44" spans="1:14" x14ac:dyDescent="0.35">
      <c r="A44" s="8" t="s">
        <v>37</v>
      </c>
      <c r="B44" s="9">
        <v>472</v>
      </c>
      <c r="C44" s="9">
        <v>559</v>
      </c>
      <c r="D44" s="9">
        <v>88</v>
      </c>
      <c r="E44" s="9">
        <v>15</v>
      </c>
      <c r="F44" s="9">
        <v>22</v>
      </c>
      <c r="G44" s="9">
        <v>2</v>
      </c>
      <c r="H44" s="9">
        <v>3</v>
      </c>
      <c r="I44" s="9">
        <v>0</v>
      </c>
      <c r="J44" s="9">
        <f t="shared" si="1"/>
        <v>1161</v>
      </c>
    </row>
    <row r="45" spans="1:14" x14ac:dyDescent="0.35">
      <c r="A45" s="8" t="s">
        <v>38</v>
      </c>
      <c r="B45" s="9">
        <v>727</v>
      </c>
      <c r="C45" s="9">
        <v>993</v>
      </c>
      <c r="D45" s="9">
        <v>165</v>
      </c>
      <c r="E45" s="9">
        <v>26</v>
      </c>
      <c r="F45" s="9">
        <v>22</v>
      </c>
      <c r="G45" s="9">
        <v>5</v>
      </c>
      <c r="H45" s="9">
        <v>66</v>
      </c>
      <c r="I45" s="9">
        <v>11</v>
      </c>
      <c r="J45" s="9">
        <f t="shared" si="1"/>
        <v>2015</v>
      </c>
    </row>
    <row r="46" spans="1:14" ht="15" thickBot="1" x14ac:dyDescent="0.4">
      <c r="B46" s="13">
        <f>SUM(B39:B45)</f>
        <v>5311</v>
      </c>
      <c r="C46" s="13">
        <f t="shared" ref="C46:I46" si="2">SUM(C39:C45)</f>
        <v>6552</v>
      </c>
      <c r="D46" s="13">
        <f t="shared" si="2"/>
        <v>1015</v>
      </c>
      <c r="E46" s="13">
        <f t="shared" si="2"/>
        <v>199</v>
      </c>
      <c r="F46" s="13">
        <f t="shared" si="2"/>
        <v>163</v>
      </c>
      <c r="G46" s="13">
        <f t="shared" si="2"/>
        <v>38</v>
      </c>
      <c r="H46" s="13">
        <f t="shared" si="2"/>
        <v>75</v>
      </c>
      <c r="I46" s="13">
        <f t="shared" si="2"/>
        <v>79</v>
      </c>
      <c r="J46" s="13">
        <f>SUM(J39:J45)</f>
        <v>13432</v>
      </c>
    </row>
    <row r="47" spans="1:14" ht="15" thickTop="1" x14ac:dyDescent="0.35"/>
    <row r="65" spans="1:11" ht="15" thickBot="1" x14ac:dyDescent="0.4"/>
    <row r="66" spans="1:11" ht="15.5" x14ac:dyDescent="0.35">
      <c r="A66" s="34" t="s">
        <v>136</v>
      </c>
      <c r="B66" s="34">
        <f>B11</f>
        <v>15</v>
      </c>
      <c r="D66" s="253" t="s">
        <v>151</v>
      </c>
      <c r="E66" s="254"/>
      <c r="F66" s="254"/>
      <c r="G66" s="254"/>
      <c r="H66" s="254"/>
      <c r="I66" s="254"/>
      <c r="J66" s="254"/>
      <c r="K66" s="255"/>
    </row>
    <row r="67" spans="1:11" ht="44.25" customHeight="1" x14ac:dyDescent="0.35">
      <c r="A67" s="35" t="s">
        <v>137</v>
      </c>
      <c r="B67" s="34">
        <f>J35</f>
        <v>38</v>
      </c>
      <c r="D67" s="259">
        <v>2020</v>
      </c>
      <c r="E67" s="260"/>
      <c r="F67" s="260"/>
      <c r="G67" s="260"/>
      <c r="H67" s="260"/>
      <c r="I67" s="259">
        <v>2019</v>
      </c>
      <c r="J67" s="260"/>
      <c r="K67" s="261"/>
    </row>
    <row r="68" spans="1:11" ht="29.5" thickBot="1" x14ac:dyDescent="0.4">
      <c r="A68" s="35" t="s">
        <v>138</v>
      </c>
      <c r="B68" s="35">
        <v>850</v>
      </c>
      <c r="D68" s="256" t="s">
        <v>114</v>
      </c>
      <c r="E68" s="257"/>
      <c r="F68" s="257"/>
      <c r="G68" s="257" t="s">
        <v>115</v>
      </c>
      <c r="H68" s="258"/>
      <c r="I68" s="256" t="s">
        <v>114</v>
      </c>
      <c r="J68" s="257"/>
      <c r="K68" s="258"/>
    </row>
    <row r="69" spans="1:11" x14ac:dyDescent="0.35">
      <c r="A69" s="34" t="s">
        <v>128</v>
      </c>
      <c r="B69" s="34">
        <f>F78</f>
        <v>158</v>
      </c>
      <c r="D69" s="49" t="s">
        <v>1</v>
      </c>
      <c r="F69" s="52">
        <v>88</v>
      </c>
      <c r="G69" s="55" t="s">
        <v>32</v>
      </c>
      <c r="H69" s="54">
        <v>33</v>
      </c>
      <c r="I69" s="49" t="s">
        <v>1</v>
      </c>
      <c r="K69" s="54">
        <v>87</v>
      </c>
    </row>
    <row r="70" spans="1:11" x14ac:dyDescent="0.35">
      <c r="A70" s="34" t="s">
        <v>27</v>
      </c>
      <c r="B70" s="38">
        <f>C25</f>
        <v>13432</v>
      </c>
      <c r="D70" s="49" t="s">
        <v>2</v>
      </c>
      <c r="F70" s="48">
        <v>17</v>
      </c>
      <c r="G70" s="55" t="s">
        <v>116</v>
      </c>
      <c r="H70" s="54">
        <v>23</v>
      </c>
      <c r="I70" s="49" t="s">
        <v>2</v>
      </c>
      <c r="K70" s="54">
        <v>28</v>
      </c>
    </row>
    <row r="71" spans="1:11" x14ac:dyDescent="0.35">
      <c r="A71" s="58"/>
      <c r="B71" s="59"/>
      <c r="D71" s="49" t="s">
        <v>3</v>
      </c>
      <c r="F71" s="48">
        <v>34</v>
      </c>
      <c r="G71" s="55" t="s">
        <v>34</v>
      </c>
      <c r="H71" s="54">
        <v>40</v>
      </c>
      <c r="I71" s="49" t="s">
        <v>3</v>
      </c>
      <c r="K71" s="54">
        <v>44</v>
      </c>
    </row>
    <row r="72" spans="1:11" x14ac:dyDescent="0.35">
      <c r="D72" s="49" t="s">
        <v>4</v>
      </c>
      <c r="F72" s="48">
        <v>10</v>
      </c>
      <c r="G72" s="55" t="s">
        <v>35</v>
      </c>
      <c r="H72" s="54">
        <v>12</v>
      </c>
      <c r="I72" s="49" t="s">
        <v>4</v>
      </c>
      <c r="K72" s="54">
        <v>6</v>
      </c>
    </row>
    <row r="73" spans="1:11" x14ac:dyDescent="0.35">
      <c r="A73" s="34" t="s">
        <v>109</v>
      </c>
      <c r="B73" s="34">
        <f>D25</f>
        <v>-668</v>
      </c>
      <c r="D73" s="49" t="s">
        <v>5</v>
      </c>
      <c r="F73" s="48">
        <v>3</v>
      </c>
      <c r="G73" s="56" t="s">
        <v>36</v>
      </c>
      <c r="H73" s="54">
        <v>13</v>
      </c>
      <c r="I73" s="49" t="s">
        <v>5</v>
      </c>
      <c r="K73" s="54">
        <v>3</v>
      </c>
    </row>
    <row r="74" spans="1:11" ht="17" x14ac:dyDescent="0.4">
      <c r="A74" s="34" t="s">
        <v>110</v>
      </c>
      <c r="B74" s="36">
        <f>((C25-B68)/B25)</f>
        <v>0.89234042553191484</v>
      </c>
      <c r="C74" s="41"/>
      <c r="D74" s="49" t="s">
        <v>6</v>
      </c>
      <c r="F74" s="48">
        <v>5</v>
      </c>
      <c r="G74" s="55" t="s">
        <v>37</v>
      </c>
      <c r="H74" s="54">
        <v>12</v>
      </c>
      <c r="I74" s="49" t="s">
        <v>6</v>
      </c>
      <c r="K74" s="54">
        <v>4</v>
      </c>
    </row>
    <row r="75" spans="1:11" x14ac:dyDescent="0.35">
      <c r="D75" s="49" t="s">
        <v>7</v>
      </c>
      <c r="F75" s="48">
        <v>1</v>
      </c>
      <c r="G75" s="55" t="s">
        <v>38</v>
      </c>
      <c r="H75" s="54">
        <v>25</v>
      </c>
      <c r="I75" s="49" t="s">
        <v>7</v>
      </c>
      <c r="K75" s="54">
        <v>1</v>
      </c>
    </row>
    <row r="76" spans="1:11" x14ac:dyDescent="0.35">
      <c r="D76" s="49" t="s">
        <v>8</v>
      </c>
      <c r="F76" s="48">
        <v>0</v>
      </c>
      <c r="H76" s="54"/>
      <c r="I76" s="49" t="s">
        <v>8</v>
      </c>
      <c r="K76" s="54">
        <v>0</v>
      </c>
    </row>
    <row r="77" spans="1:11" x14ac:dyDescent="0.35">
      <c r="D77" s="49" t="s">
        <v>20</v>
      </c>
      <c r="F77" s="48">
        <v>0</v>
      </c>
      <c r="H77" s="54"/>
      <c r="I77" s="49" t="s">
        <v>20</v>
      </c>
      <c r="K77" s="54">
        <v>0</v>
      </c>
    </row>
    <row r="78" spans="1:11" ht="15" thickBot="1" x14ac:dyDescent="0.4">
      <c r="A78" s="47" t="s">
        <v>82</v>
      </c>
      <c r="B78" s="34">
        <v>286</v>
      </c>
      <c r="D78" s="50"/>
      <c r="E78" s="51"/>
      <c r="F78" s="53">
        <f>SUM(F69:F77)</f>
        <v>158</v>
      </c>
      <c r="G78" s="51"/>
      <c r="H78" s="57">
        <f>SUM(H69:H77)</f>
        <v>158</v>
      </c>
      <c r="I78" s="51"/>
      <c r="J78" s="51"/>
      <c r="K78" s="57">
        <f>SUM(K69:K77)</f>
        <v>173</v>
      </c>
    </row>
  </sheetData>
  <mergeCells count="11">
    <mergeCell ref="D66:K66"/>
    <mergeCell ref="A14:D14"/>
    <mergeCell ref="A27:D27"/>
    <mergeCell ref="A28:D28"/>
    <mergeCell ref="A29:D29"/>
    <mergeCell ref="A30:D30"/>
    <mergeCell ref="D68:F68"/>
    <mergeCell ref="G68:H68"/>
    <mergeCell ref="I68:K68"/>
    <mergeCell ref="D67:H67"/>
    <mergeCell ref="I67:K67"/>
  </mergeCells>
  <pageMargins left="0.7" right="0.7" top="0.75" bottom="0.75" header="0.3" footer="0.3"/>
  <pageSetup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40F1D-BB57-4A5E-AC2A-09FEA1BA409A}">
  <dimension ref="A1:N78"/>
  <sheetViews>
    <sheetView topLeftCell="A6" workbookViewId="0">
      <selection activeCell="C22" sqref="C22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5" ht="17.5" thickBot="1" x14ac:dyDescent="0.45">
      <c r="A1" s="1" t="s">
        <v>0</v>
      </c>
      <c r="D1" s="8" t="s">
        <v>39</v>
      </c>
    </row>
    <row r="2" spans="1:5" ht="15" thickTop="1" x14ac:dyDescent="0.35">
      <c r="A2" s="8" t="s">
        <v>1</v>
      </c>
      <c r="B2">
        <v>12</v>
      </c>
    </row>
    <row r="3" spans="1:5" x14ac:dyDescent="0.35">
      <c r="A3" s="8" t="s">
        <v>2</v>
      </c>
      <c r="B3">
        <v>2</v>
      </c>
    </row>
    <row r="4" spans="1:5" x14ac:dyDescent="0.35">
      <c r="A4" s="8" t="s">
        <v>3</v>
      </c>
      <c r="B4">
        <v>10</v>
      </c>
    </row>
    <row r="5" spans="1:5" x14ac:dyDescent="0.35">
      <c r="A5" s="8" t="s">
        <v>4</v>
      </c>
      <c r="B5">
        <v>0</v>
      </c>
    </row>
    <row r="6" spans="1:5" x14ac:dyDescent="0.35">
      <c r="A6" s="8" t="s">
        <v>5</v>
      </c>
      <c r="B6">
        <v>1</v>
      </c>
    </row>
    <row r="7" spans="1:5" x14ac:dyDescent="0.35">
      <c r="A7" s="8" t="s">
        <v>6</v>
      </c>
      <c r="B7">
        <v>0</v>
      </c>
    </row>
    <row r="8" spans="1:5" x14ac:dyDescent="0.35">
      <c r="A8" s="8" t="s">
        <v>7</v>
      </c>
      <c r="B8">
        <v>0</v>
      </c>
    </row>
    <row r="9" spans="1:5" x14ac:dyDescent="0.35">
      <c r="A9" s="8" t="s">
        <v>8</v>
      </c>
      <c r="B9">
        <v>2</v>
      </c>
    </row>
    <row r="10" spans="1:5" x14ac:dyDescent="0.35">
      <c r="A10" s="8" t="s">
        <v>20</v>
      </c>
      <c r="B10">
        <v>0</v>
      </c>
    </row>
    <row r="11" spans="1:5" x14ac:dyDescent="0.35">
      <c r="A11" s="2" t="s">
        <v>15</v>
      </c>
      <c r="B11" s="3">
        <f>SUM(B2:B10)</f>
        <v>27</v>
      </c>
    </row>
    <row r="12" spans="1:5" x14ac:dyDescent="0.35">
      <c r="A12" s="2"/>
      <c r="B12" s="3"/>
    </row>
    <row r="13" spans="1:5" ht="15" thickBot="1" x14ac:dyDescent="0.4"/>
    <row r="14" spans="1:5" ht="17" x14ac:dyDescent="0.4">
      <c r="A14" s="248" t="s">
        <v>17</v>
      </c>
      <c r="B14" s="249"/>
      <c r="C14" s="249"/>
      <c r="D14" s="250"/>
      <c r="E14" s="8" t="s">
        <v>117</v>
      </c>
    </row>
    <row r="15" spans="1:5" ht="30.5" thickBot="1" x14ac:dyDescent="0.4">
      <c r="A15" s="16"/>
      <c r="B15" s="28" t="s">
        <v>152</v>
      </c>
      <c r="C15" s="28" t="s">
        <v>153</v>
      </c>
      <c r="D15" s="29" t="s">
        <v>21</v>
      </c>
    </row>
    <row r="16" spans="1:5" ht="15" thickTop="1" x14ac:dyDescent="0.35">
      <c r="A16" s="17" t="s">
        <v>1</v>
      </c>
      <c r="B16" s="30">
        <v>5785</v>
      </c>
      <c r="C16" s="30">
        <v>5223</v>
      </c>
      <c r="D16" s="31">
        <f>C16-B16</f>
        <v>-562</v>
      </c>
    </row>
    <row r="17" spans="1:5" x14ac:dyDescent="0.35">
      <c r="A17" s="17" t="s">
        <v>2</v>
      </c>
      <c r="B17" s="30">
        <v>6519</v>
      </c>
      <c r="C17" s="30">
        <v>6478</v>
      </c>
      <c r="D17" s="31">
        <f t="shared" ref="D17:D25" si="0">C17-B17</f>
        <v>-41</v>
      </c>
      <c r="E17" s="12"/>
    </row>
    <row r="18" spans="1:5" x14ac:dyDescent="0.35">
      <c r="A18" s="17" t="s">
        <v>3</v>
      </c>
      <c r="B18" s="30">
        <v>1092</v>
      </c>
      <c r="C18" s="30">
        <v>1005</v>
      </c>
      <c r="D18" s="31">
        <f t="shared" si="0"/>
        <v>-87</v>
      </c>
      <c r="E18" s="12"/>
    </row>
    <row r="19" spans="1:5" x14ac:dyDescent="0.35">
      <c r="A19" s="17" t="s">
        <v>4</v>
      </c>
      <c r="B19" s="30">
        <v>222</v>
      </c>
      <c r="C19" s="30">
        <v>185</v>
      </c>
      <c r="D19" s="31">
        <f t="shared" si="0"/>
        <v>-37</v>
      </c>
      <c r="E19" s="12"/>
    </row>
    <row r="20" spans="1:5" x14ac:dyDescent="0.35">
      <c r="A20" s="17" t="s">
        <v>5</v>
      </c>
      <c r="B20" s="30">
        <v>160</v>
      </c>
      <c r="C20" s="30">
        <v>159</v>
      </c>
      <c r="D20" s="31">
        <f t="shared" si="0"/>
        <v>-1</v>
      </c>
      <c r="E20" s="12"/>
    </row>
    <row r="21" spans="1:5" x14ac:dyDescent="0.35">
      <c r="A21" s="17" t="s">
        <v>6</v>
      </c>
      <c r="B21" s="30">
        <v>47</v>
      </c>
      <c r="C21" s="30">
        <v>34</v>
      </c>
      <c r="D21" s="31">
        <f t="shared" si="0"/>
        <v>-13</v>
      </c>
      <c r="E21" s="12"/>
    </row>
    <row r="22" spans="1:5" x14ac:dyDescent="0.35">
      <c r="A22" s="17" t="s">
        <v>7</v>
      </c>
      <c r="B22" s="30">
        <v>111</v>
      </c>
      <c r="C22" s="30">
        <v>77</v>
      </c>
      <c r="D22" s="31">
        <f t="shared" si="0"/>
        <v>-34</v>
      </c>
      <c r="E22" s="12"/>
    </row>
    <row r="23" spans="1:5" x14ac:dyDescent="0.35">
      <c r="A23" s="17" t="s">
        <v>8</v>
      </c>
      <c r="B23" s="15">
        <v>56</v>
      </c>
      <c r="C23" s="15">
        <v>66</v>
      </c>
      <c r="D23" s="18">
        <f t="shared" si="0"/>
        <v>10</v>
      </c>
      <c r="E23" s="12"/>
    </row>
    <row r="24" spans="1:5" x14ac:dyDescent="0.35">
      <c r="A24" s="17" t="s">
        <v>20</v>
      </c>
      <c r="B24" s="15">
        <v>82</v>
      </c>
      <c r="C24" s="15">
        <v>79</v>
      </c>
      <c r="D24" s="18">
        <f t="shared" si="0"/>
        <v>-3</v>
      </c>
      <c r="E24" s="12"/>
    </row>
    <row r="25" spans="1:5" ht="15" thickBot="1" x14ac:dyDescent="0.4">
      <c r="A25" s="19"/>
      <c r="B25" s="37">
        <f>SUM(B16:B24)</f>
        <v>14074</v>
      </c>
      <c r="C25" s="37">
        <f>SUM(C16:C24)</f>
        <v>13306</v>
      </c>
      <c r="D25" s="21">
        <f t="shared" si="0"/>
        <v>-768</v>
      </c>
      <c r="E25" s="12"/>
    </row>
    <row r="27" spans="1:5" x14ac:dyDescent="0.35">
      <c r="A27" s="251" t="s">
        <v>154</v>
      </c>
      <c r="B27" s="251"/>
      <c r="C27" s="251"/>
      <c r="D27" s="251"/>
      <c r="E27" s="34">
        <v>7</v>
      </c>
    </row>
    <row r="28" spans="1:5" x14ac:dyDescent="0.35">
      <c r="A28" s="251" t="s">
        <v>155</v>
      </c>
      <c r="B28" s="251"/>
      <c r="C28" s="251"/>
      <c r="D28" s="251"/>
      <c r="E28" s="34">
        <v>18</v>
      </c>
    </row>
    <row r="29" spans="1:5" x14ac:dyDescent="0.35">
      <c r="A29" s="251" t="s">
        <v>156</v>
      </c>
      <c r="B29" s="251"/>
      <c r="C29" s="251"/>
      <c r="D29" s="251"/>
      <c r="E29" s="34">
        <v>6</v>
      </c>
    </row>
    <row r="30" spans="1:5" x14ac:dyDescent="0.35">
      <c r="A30" s="251" t="s">
        <v>157</v>
      </c>
      <c r="B30" s="252"/>
      <c r="C30" s="252"/>
      <c r="D30" s="252"/>
      <c r="E30" s="34">
        <v>16</v>
      </c>
    </row>
    <row r="32" spans="1:5" ht="17.5" thickBot="1" x14ac:dyDescent="0.45">
      <c r="A32" s="39" t="s">
        <v>158</v>
      </c>
      <c r="B32" s="39"/>
      <c r="C32" s="39"/>
    </row>
    <row r="33" spans="1:14" ht="15" thickTop="1" x14ac:dyDescent="0.35"/>
    <row r="34" spans="1:14" ht="15" thickBot="1" x14ac:dyDescent="0.4">
      <c r="A34" s="43">
        <v>43862</v>
      </c>
      <c r="B34" s="43">
        <v>43831</v>
      </c>
      <c r="C34" s="43">
        <v>43800</v>
      </c>
      <c r="D34" s="43">
        <v>43770</v>
      </c>
      <c r="E34" s="44" t="s">
        <v>159</v>
      </c>
      <c r="F34" s="44" t="s">
        <v>108</v>
      </c>
      <c r="G34" s="45">
        <v>2018</v>
      </c>
      <c r="H34" s="45">
        <v>2017</v>
      </c>
      <c r="I34" s="43" t="s">
        <v>91</v>
      </c>
      <c r="J34" s="46" t="s">
        <v>44</v>
      </c>
    </row>
    <row r="35" spans="1:14" ht="15.5" thickTop="1" thickBot="1" x14ac:dyDescent="0.4">
      <c r="A35" s="42">
        <v>11</v>
      </c>
      <c r="B35" s="42">
        <v>6</v>
      </c>
      <c r="C35" s="42">
        <v>1</v>
      </c>
      <c r="D35" s="42">
        <v>0</v>
      </c>
      <c r="E35" s="42">
        <v>9</v>
      </c>
      <c r="F35" s="42">
        <v>5</v>
      </c>
      <c r="G35" s="42">
        <v>4</v>
      </c>
      <c r="H35" s="42">
        <v>3</v>
      </c>
      <c r="I35" s="42">
        <v>5</v>
      </c>
      <c r="J35" s="40">
        <f>SUM(A35:I35)</f>
        <v>44</v>
      </c>
    </row>
    <row r="36" spans="1:14" ht="15" thickTop="1" x14ac:dyDescent="0.35"/>
    <row r="37" spans="1:14" ht="17.5" thickBot="1" x14ac:dyDescent="0.45">
      <c r="A37" s="1" t="s">
        <v>41</v>
      </c>
    </row>
    <row r="38" spans="1:14" ht="29.5" thickTop="1" x14ac:dyDescent="0.35">
      <c r="B38" s="10" t="s">
        <v>40</v>
      </c>
      <c r="C38" s="10" t="s">
        <v>2</v>
      </c>
      <c r="D38" s="27" t="s">
        <v>3</v>
      </c>
      <c r="E38" s="10" t="s">
        <v>48</v>
      </c>
      <c r="F38" s="10" t="s">
        <v>49</v>
      </c>
      <c r="G38" s="10" t="s">
        <v>50</v>
      </c>
      <c r="H38" s="10" t="s">
        <v>7</v>
      </c>
      <c r="I38" s="10" t="s">
        <v>55</v>
      </c>
      <c r="J38" s="10" t="s">
        <v>42</v>
      </c>
      <c r="K38" s="10"/>
      <c r="L38" s="10"/>
      <c r="M38" s="10"/>
      <c r="N38" s="10"/>
    </row>
    <row r="39" spans="1:14" x14ac:dyDescent="0.35">
      <c r="A39" s="8" t="s">
        <v>32</v>
      </c>
      <c r="B39" s="9">
        <v>902</v>
      </c>
      <c r="C39" s="9">
        <v>1065</v>
      </c>
      <c r="D39" s="9">
        <v>172</v>
      </c>
      <c r="E39" s="9">
        <v>38</v>
      </c>
      <c r="F39" s="9">
        <v>24</v>
      </c>
      <c r="G39" s="9">
        <v>7</v>
      </c>
      <c r="H39" s="9">
        <v>0</v>
      </c>
      <c r="I39" s="9">
        <v>67</v>
      </c>
      <c r="J39" s="9">
        <f t="shared" ref="J39:J45" si="1">SUM(B39:I39)</f>
        <v>2275</v>
      </c>
    </row>
    <row r="40" spans="1:14" x14ac:dyDescent="0.35">
      <c r="A40" s="8" t="s">
        <v>33</v>
      </c>
      <c r="B40" s="9">
        <v>904</v>
      </c>
      <c r="C40" s="9">
        <v>1092</v>
      </c>
      <c r="D40" s="9">
        <v>156</v>
      </c>
      <c r="E40" s="9">
        <v>40</v>
      </c>
      <c r="F40" s="9">
        <v>34</v>
      </c>
      <c r="G40" s="9">
        <v>10</v>
      </c>
      <c r="H40" s="9">
        <v>4</v>
      </c>
      <c r="I40" s="9">
        <v>0</v>
      </c>
      <c r="J40" s="9">
        <f t="shared" si="1"/>
        <v>2240</v>
      </c>
    </row>
    <row r="41" spans="1:14" x14ac:dyDescent="0.35">
      <c r="A41" s="8" t="s">
        <v>34</v>
      </c>
      <c r="B41" s="9">
        <v>950</v>
      </c>
      <c r="C41" s="9">
        <v>1155</v>
      </c>
      <c r="D41" s="9">
        <v>123</v>
      </c>
      <c r="E41" s="9">
        <v>37</v>
      </c>
      <c r="F41" s="9">
        <v>22</v>
      </c>
      <c r="G41" s="9">
        <v>3</v>
      </c>
      <c r="H41" s="9">
        <v>1</v>
      </c>
      <c r="I41" s="9">
        <v>0</v>
      </c>
      <c r="J41" s="9">
        <f t="shared" si="1"/>
        <v>2291</v>
      </c>
    </row>
    <row r="42" spans="1:14" x14ac:dyDescent="0.35">
      <c r="A42" s="8" t="s">
        <v>35</v>
      </c>
      <c r="B42" s="9">
        <v>734</v>
      </c>
      <c r="C42" s="9">
        <v>1013</v>
      </c>
      <c r="D42" s="9">
        <v>159</v>
      </c>
      <c r="E42" s="9">
        <v>18</v>
      </c>
      <c r="F42" s="9">
        <v>17</v>
      </c>
      <c r="G42" s="9">
        <v>4</v>
      </c>
      <c r="H42" s="9">
        <v>1</v>
      </c>
      <c r="I42" s="9">
        <v>0</v>
      </c>
      <c r="J42" s="9">
        <f t="shared" si="1"/>
        <v>1946</v>
      </c>
    </row>
    <row r="43" spans="1:14" x14ac:dyDescent="0.35">
      <c r="A43" s="8" t="s">
        <v>36</v>
      </c>
      <c r="B43" s="9">
        <v>569</v>
      </c>
      <c r="C43" s="9">
        <v>640</v>
      </c>
      <c r="D43" s="9">
        <v>135</v>
      </c>
      <c r="E43" s="9">
        <v>15</v>
      </c>
      <c r="F43" s="9">
        <v>17</v>
      </c>
      <c r="G43" s="9">
        <v>4</v>
      </c>
      <c r="H43" s="9">
        <v>0</v>
      </c>
      <c r="I43" s="9">
        <v>1</v>
      </c>
      <c r="J43" s="9">
        <f t="shared" si="1"/>
        <v>1381</v>
      </c>
    </row>
    <row r="44" spans="1:14" x14ac:dyDescent="0.35">
      <c r="A44" s="8" t="s">
        <v>37</v>
      </c>
      <c r="B44" s="9">
        <v>468</v>
      </c>
      <c r="C44" s="9">
        <v>556</v>
      </c>
      <c r="D44" s="9">
        <v>89</v>
      </c>
      <c r="E44" s="9">
        <v>13</v>
      </c>
      <c r="F44" s="9">
        <v>25</v>
      </c>
      <c r="G44" s="9">
        <v>1</v>
      </c>
      <c r="H44" s="9">
        <v>3</v>
      </c>
      <c r="I44" s="9">
        <v>0</v>
      </c>
      <c r="J44" s="9">
        <f t="shared" si="1"/>
        <v>1155</v>
      </c>
    </row>
    <row r="45" spans="1:14" x14ac:dyDescent="0.35">
      <c r="A45" s="8" t="s">
        <v>38</v>
      </c>
      <c r="B45" s="9">
        <v>726</v>
      </c>
      <c r="C45" s="9">
        <v>988</v>
      </c>
      <c r="D45" s="9">
        <v>171</v>
      </c>
      <c r="E45" s="9">
        <v>27</v>
      </c>
      <c r="F45" s="9">
        <v>22</v>
      </c>
      <c r="G45" s="9">
        <v>5</v>
      </c>
      <c r="H45" s="9">
        <v>68</v>
      </c>
      <c r="I45" s="9">
        <v>11</v>
      </c>
      <c r="J45" s="9">
        <f t="shared" si="1"/>
        <v>2018</v>
      </c>
    </row>
    <row r="46" spans="1:14" ht="15" thickBot="1" x14ac:dyDescent="0.4">
      <c r="B46" s="13">
        <f>SUM(B39:B45)</f>
        <v>5253</v>
      </c>
      <c r="C46" s="13">
        <f t="shared" ref="C46:I46" si="2">SUM(C39:C45)</f>
        <v>6509</v>
      </c>
      <c r="D46" s="13">
        <f t="shared" si="2"/>
        <v>1005</v>
      </c>
      <c r="E46" s="13">
        <f t="shared" si="2"/>
        <v>188</v>
      </c>
      <c r="F46" s="13">
        <f t="shared" si="2"/>
        <v>161</v>
      </c>
      <c r="G46" s="13">
        <f t="shared" si="2"/>
        <v>34</v>
      </c>
      <c r="H46" s="13">
        <f t="shared" si="2"/>
        <v>77</v>
      </c>
      <c r="I46" s="13">
        <f t="shared" si="2"/>
        <v>79</v>
      </c>
      <c r="J46" s="13">
        <f>SUM(J39:J45)</f>
        <v>13306</v>
      </c>
    </row>
    <row r="47" spans="1:14" ht="15" thickTop="1" x14ac:dyDescent="0.35"/>
    <row r="65" spans="1:11" ht="15" thickBot="1" x14ac:dyDescent="0.4"/>
    <row r="66" spans="1:11" ht="15.5" x14ac:dyDescent="0.35">
      <c r="A66" s="34" t="s">
        <v>161</v>
      </c>
      <c r="B66" s="34">
        <f>B11</f>
        <v>27</v>
      </c>
      <c r="D66" s="253" t="s">
        <v>164</v>
      </c>
      <c r="E66" s="254"/>
      <c r="F66" s="254"/>
      <c r="G66" s="254"/>
      <c r="H66" s="254"/>
      <c r="I66" s="254"/>
      <c r="J66" s="254"/>
      <c r="K66" s="255"/>
    </row>
    <row r="67" spans="1:11" ht="44.25" customHeight="1" x14ac:dyDescent="0.35">
      <c r="A67" s="35" t="s">
        <v>162</v>
      </c>
      <c r="B67" s="34">
        <f>J35</f>
        <v>44</v>
      </c>
      <c r="D67" s="259">
        <v>2020</v>
      </c>
      <c r="E67" s="260"/>
      <c r="F67" s="260"/>
      <c r="G67" s="260"/>
      <c r="H67" s="260"/>
      <c r="I67" s="259">
        <v>2019</v>
      </c>
      <c r="J67" s="260"/>
      <c r="K67" s="261"/>
    </row>
    <row r="68" spans="1:11" ht="29.5" thickBot="1" x14ac:dyDescent="0.4">
      <c r="A68" s="35" t="s">
        <v>160</v>
      </c>
      <c r="B68" s="35">
        <v>796</v>
      </c>
      <c r="D68" s="256" t="s">
        <v>114</v>
      </c>
      <c r="E68" s="257"/>
      <c r="F68" s="257"/>
      <c r="G68" s="257" t="s">
        <v>115</v>
      </c>
      <c r="H68" s="258"/>
      <c r="I68" s="256" t="s">
        <v>114</v>
      </c>
      <c r="J68" s="257"/>
      <c r="K68" s="258"/>
    </row>
    <row r="69" spans="1:11" x14ac:dyDescent="0.35">
      <c r="A69" s="34" t="s">
        <v>163</v>
      </c>
      <c r="B69" s="34">
        <f>F78</f>
        <v>170</v>
      </c>
      <c r="D69" s="49" t="s">
        <v>1</v>
      </c>
      <c r="F69" s="52">
        <v>77</v>
      </c>
      <c r="G69" s="55" t="s">
        <v>32</v>
      </c>
      <c r="H69" s="54">
        <v>27</v>
      </c>
      <c r="I69" s="49" t="s">
        <v>1</v>
      </c>
      <c r="K69" s="54">
        <v>74</v>
      </c>
    </row>
    <row r="70" spans="1:11" x14ac:dyDescent="0.35">
      <c r="A70" s="34" t="s">
        <v>27</v>
      </c>
      <c r="B70" s="38">
        <f>C25</f>
        <v>13306</v>
      </c>
      <c r="D70" s="49" t="s">
        <v>2</v>
      </c>
      <c r="F70" s="48">
        <v>21</v>
      </c>
      <c r="G70" s="55" t="s">
        <v>116</v>
      </c>
      <c r="H70" s="54">
        <v>36</v>
      </c>
      <c r="I70" s="49" t="s">
        <v>2</v>
      </c>
      <c r="K70" s="54">
        <v>28</v>
      </c>
    </row>
    <row r="71" spans="1:11" x14ac:dyDescent="0.35">
      <c r="A71" s="58"/>
      <c r="B71" s="59"/>
      <c r="D71" s="49" t="s">
        <v>3</v>
      </c>
      <c r="F71" s="48">
        <v>20</v>
      </c>
      <c r="G71" s="55" t="s">
        <v>34</v>
      </c>
      <c r="H71" s="54">
        <v>24</v>
      </c>
      <c r="I71" s="49" t="s">
        <v>3</v>
      </c>
      <c r="K71" s="54">
        <v>25</v>
      </c>
    </row>
    <row r="72" spans="1:11" x14ac:dyDescent="0.35">
      <c r="D72" s="49" t="s">
        <v>4</v>
      </c>
      <c r="F72" s="48">
        <v>5</v>
      </c>
      <c r="G72" s="55" t="s">
        <v>35</v>
      </c>
      <c r="H72" s="54">
        <v>12</v>
      </c>
      <c r="I72" s="49" t="s">
        <v>4</v>
      </c>
      <c r="K72" s="54">
        <v>6</v>
      </c>
    </row>
    <row r="73" spans="1:11" x14ac:dyDescent="0.35">
      <c r="A73" s="34" t="s">
        <v>109</v>
      </c>
      <c r="B73" s="34">
        <f>D25</f>
        <v>-768</v>
      </c>
      <c r="D73" s="49" t="s">
        <v>5</v>
      </c>
      <c r="F73" s="48">
        <v>2</v>
      </c>
      <c r="G73" s="56" t="s">
        <v>36</v>
      </c>
      <c r="H73" s="54">
        <v>36</v>
      </c>
      <c r="I73" s="49" t="s">
        <v>5</v>
      </c>
      <c r="K73" s="54">
        <v>0</v>
      </c>
    </row>
    <row r="74" spans="1:11" ht="17" x14ac:dyDescent="0.4">
      <c r="A74" s="34" t="s">
        <v>110</v>
      </c>
      <c r="B74" s="36">
        <f>((C25-B68)/B25)</f>
        <v>0.88887309933210179</v>
      </c>
      <c r="C74" s="41"/>
      <c r="D74" s="49" t="s">
        <v>6</v>
      </c>
      <c r="F74" s="48">
        <v>3</v>
      </c>
      <c r="G74" s="55" t="s">
        <v>37</v>
      </c>
      <c r="H74" s="54">
        <v>17</v>
      </c>
      <c r="I74" s="49" t="s">
        <v>6</v>
      </c>
      <c r="K74" s="54">
        <v>5</v>
      </c>
    </row>
    <row r="75" spans="1:11" x14ac:dyDescent="0.35">
      <c r="D75" s="49" t="s">
        <v>7</v>
      </c>
      <c r="F75" s="48">
        <v>42</v>
      </c>
      <c r="G75" s="55" t="s">
        <v>38</v>
      </c>
      <c r="H75" s="54">
        <v>18</v>
      </c>
      <c r="I75" s="49" t="s">
        <v>7</v>
      </c>
      <c r="K75" s="54">
        <v>2</v>
      </c>
    </row>
    <row r="76" spans="1:11" x14ac:dyDescent="0.35">
      <c r="D76" s="49" t="s">
        <v>8</v>
      </c>
      <c r="F76" s="48">
        <v>0</v>
      </c>
      <c r="H76" s="54"/>
      <c r="I76" s="49" t="s">
        <v>8</v>
      </c>
      <c r="K76" s="54">
        <v>0</v>
      </c>
    </row>
    <row r="77" spans="1:11" x14ac:dyDescent="0.35">
      <c r="D77" s="49" t="s">
        <v>20</v>
      </c>
      <c r="F77" s="48">
        <v>0</v>
      </c>
      <c r="H77" s="54"/>
      <c r="I77" s="49" t="s">
        <v>20</v>
      </c>
      <c r="K77" s="54">
        <v>0</v>
      </c>
    </row>
    <row r="78" spans="1:11" ht="15" thickBot="1" x14ac:dyDescent="0.4">
      <c r="A78" s="47" t="s">
        <v>82</v>
      </c>
      <c r="B78" s="34">
        <v>284</v>
      </c>
      <c r="D78" s="50"/>
      <c r="E78" s="51"/>
      <c r="F78" s="53">
        <f>SUM(F69:F77)</f>
        <v>170</v>
      </c>
      <c r="G78" s="51"/>
      <c r="H78" s="57">
        <f>SUM(H69:H77)</f>
        <v>170</v>
      </c>
      <c r="I78" s="51"/>
      <c r="J78" s="51"/>
      <c r="K78" s="57">
        <f>SUM(K69:K77)</f>
        <v>140</v>
      </c>
    </row>
  </sheetData>
  <mergeCells count="11">
    <mergeCell ref="D66:K66"/>
    <mergeCell ref="A14:D14"/>
    <mergeCell ref="A27:D27"/>
    <mergeCell ref="A28:D28"/>
    <mergeCell ref="A29:D29"/>
    <mergeCell ref="A30:D30"/>
    <mergeCell ref="D67:H67"/>
    <mergeCell ref="I67:K67"/>
    <mergeCell ref="D68:F68"/>
    <mergeCell ref="G68:H68"/>
    <mergeCell ref="I68:K68"/>
  </mergeCells>
  <pageMargins left="0.7" right="0.7" top="0.75" bottom="0.75" header="0.3" footer="0.3"/>
  <pageSetup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3F296-F9FE-4B6A-99EE-9069E89BF9D4}">
  <dimension ref="A1:N78"/>
  <sheetViews>
    <sheetView workbookViewId="0">
      <selection activeCell="C16" sqref="C16:C24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5" ht="17.5" thickBot="1" x14ac:dyDescent="0.45">
      <c r="A1" s="1" t="s">
        <v>0</v>
      </c>
      <c r="D1" s="8" t="s">
        <v>39</v>
      </c>
    </row>
    <row r="2" spans="1:5" ht="15" thickTop="1" x14ac:dyDescent="0.35">
      <c r="A2" s="8" t="s">
        <v>1</v>
      </c>
      <c r="B2">
        <v>13</v>
      </c>
    </row>
    <row r="3" spans="1:5" x14ac:dyDescent="0.35">
      <c r="A3" s="8" t="s">
        <v>2</v>
      </c>
      <c r="B3">
        <v>5</v>
      </c>
    </row>
    <row r="4" spans="1:5" x14ac:dyDescent="0.35">
      <c r="A4" s="8" t="s">
        <v>3</v>
      </c>
      <c r="B4">
        <v>19</v>
      </c>
    </row>
    <row r="5" spans="1:5" x14ac:dyDescent="0.35">
      <c r="A5" s="8" t="s">
        <v>4</v>
      </c>
      <c r="B5">
        <v>3</v>
      </c>
    </row>
    <row r="6" spans="1:5" x14ac:dyDescent="0.35">
      <c r="A6" s="8" t="s">
        <v>5</v>
      </c>
      <c r="B6">
        <v>2</v>
      </c>
    </row>
    <row r="7" spans="1:5" x14ac:dyDescent="0.35">
      <c r="A7" s="8" t="s">
        <v>6</v>
      </c>
      <c r="B7">
        <v>6</v>
      </c>
    </row>
    <row r="8" spans="1:5" x14ac:dyDescent="0.35">
      <c r="A8" s="8" t="s">
        <v>7</v>
      </c>
      <c r="B8">
        <v>1</v>
      </c>
    </row>
    <row r="9" spans="1:5" x14ac:dyDescent="0.35">
      <c r="A9" s="8" t="s">
        <v>8</v>
      </c>
      <c r="B9">
        <v>1</v>
      </c>
    </row>
    <row r="10" spans="1:5" x14ac:dyDescent="0.35">
      <c r="A10" s="8" t="s">
        <v>20</v>
      </c>
      <c r="B10">
        <v>0</v>
      </c>
    </row>
    <row r="11" spans="1:5" x14ac:dyDescent="0.35">
      <c r="A11" s="2" t="s">
        <v>15</v>
      </c>
      <c r="B11" s="3">
        <f>SUM(B2:B10)</f>
        <v>50</v>
      </c>
    </row>
    <row r="12" spans="1:5" x14ac:dyDescent="0.35">
      <c r="A12" s="2"/>
      <c r="B12" s="3"/>
    </row>
    <row r="13" spans="1:5" ht="15" thickBot="1" x14ac:dyDescent="0.4"/>
    <row r="14" spans="1:5" ht="17" x14ac:dyDescent="0.4">
      <c r="A14" s="248" t="s">
        <v>17</v>
      </c>
      <c r="B14" s="249"/>
      <c r="C14" s="249"/>
      <c r="D14" s="250"/>
      <c r="E14" s="8" t="s">
        <v>117</v>
      </c>
    </row>
    <row r="15" spans="1:5" ht="30.5" thickBot="1" x14ac:dyDescent="0.4">
      <c r="A15" s="16"/>
      <c r="B15" s="28" t="s">
        <v>18</v>
      </c>
      <c r="C15" s="28" t="s">
        <v>165</v>
      </c>
      <c r="D15" s="29" t="s">
        <v>21</v>
      </c>
    </row>
    <row r="16" spans="1:5" ht="15" thickTop="1" x14ac:dyDescent="0.35">
      <c r="A16" s="17" t="s">
        <v>1</v>
      </c>
      <c r="B16" s="30">
        <v>5710</v>
      </c>
      <c r="C16" s="30">
        <v>5174</v>
      </c>
      <c r="D16" s="31">
        <f>C16-B16</f>
        <v>-536</v>
      </c>
    </row>
    <row r="17" spans="1:5" x14ac:dyDescent="0.35">
      <c r="A17" s="17" t="s">
        <v>2</v>
      </c>
      <c r="B17" s="30">
        <v>6552</v>
      </c>
      <c r="C17" s="30">
        <v>6453</v>
      </c>
      <c r="D17" s="31">
        <f t="shared" ref="D17:D25" si="0">C17-B17</f>
        <v>-99</v>
      </c>
      <c r="E17" s="12"/>
    </row>
    <row r="18" spans="1:5" x14ac:dyDescent="0.35">
      <c r="A18" s="17" t="s">
        <v>3</v>
      </c>
      <c r="B18" s="30">
        <v>1073</v>
      </c>
      <c r="C18" s="30">
        <v>1014</v>
      </c>
      <c r="D18" s="31">
        <f t="shared" si="0"/>
        <v>-59</v>
      </c>
      <c r="E18" s="12"/>
    </row>
    <row r="19" spans="1:5" x14ac:dyDescent="0.35">
      <c r="A19" s="17" t="s">
        <v>4</v>
      </c>
      <c r="B19" s="30">
        <v>225</v>
      </c>
      <c r="C19" s="30">
        <v>185</v>
      </c>
      <c r="D19" s="31">
        <f t="shared" si="0"/>
        <v>-40</v>
      </c>
      <c r="E19" s="12"/>
    </row>
    <row r="20" spans="1:5" x14ac:dyDescent="0.35">
      <c r="A20" s="17" t="s">
        <v>5</v>
      </c>
      <c r="B20" s="30">
        <v>160</v>
      </c>
      <c r="C20" s="30">
        <v>159</v>
      </c>
      <c r="D20" s="31">
        <f t="shared" si="0"/>
        <v>-1</v>
      </c>
      <c r="E20" s="12"/>
    </row>
    <row r="21" spans="1:5" x14ac:dyDescent="0.35">
      <c r="A21" s="17" t="s">
        <v>6</v>
      </c>
      <c r="B21" s="30">
        <v>49</v>
      </c>
      <c r="C21" s="30">
        <v>38</v>
      </c>
      <c r="D21" s="31">
        <f t="shared" si="0"/>
        <v>-11</v>
      </c>
      <c r="E21" s="12"/>
    </row>
    <row r="22" spans="1:5" x14ac:dyDescent="0.35">
      <c r="A22" s="17" t="s">
        <v>7</v>
      </c>
      <c r="B22" s="30">
        <v>105</v>
      </c>
      <c r="C22" s="30">
        <v>77</v>
      </c>
      <c r="D22" s="31">
        <f t="shared" si="0"/>
        <v>-28</v>
      </c>
      <c r="E22" s="12"/>
    </row>
    <row r="23" spans="1:5" x14ac:dyDescent="0.35">
      <c r="A23" s="17" t="s">
        <v>8</v>
      </c>
      <c r="B23" s="15">
        <v>56</v>
      </c>
      <c r="C23" s="15">
        <v>67</v>
      </c>
      <c r="D23" s="18">
        <f t="shared" si="0"/>
        <v>11</v>
      </c>
      <c r="E23" s="12"/>
    </row>
    <row r="24" spans="1:5" x14ac:dyDescent="0.35">
      <c r="A24" s="17" t="s">
        <v>20</v>
      </c>
      <c r="B24" s="15">
        <v>80</v>
      </c>
      <c r="C24" s="15">
        <v>67</v>
      </c>
      <c r="D24" s="18">
        <f t="shared" si="0"/>
        <v>-13</v>
      </c>
      <c r="E24" s="12"/>
    </row>
    <row r="25" spans="1:5" ht="15" thickBot="1" x14ac:dyDescent="0.4">
      <c r="A25" s="19"/>
      <c r="B25" s="37">
        <f>SUM(B16:B24)</f>
        <v>14010</v>
      </c>
      <c r="C25" s="37">
        <f>SUM(C16:C24)</f>
        <v>13234</v>
      </c>
      <c r="D25" s="21">
        <f t="shared" si="0"/>
        <v>-776</v>
      </c>
      <c r="E25" s="12"/>
    </row>
    <row r="27" spans="1:5" x14ac:dyDescent="0.35">
      <c r="A27" s="251" t="s">
        <v>166</v>
      </c>
      <c r="B27" s="251"/>
      <c r="C27" s="251"/>
      <c r="D27" s="251"/>
      <c r="E27" s="34">
        <v>4</v>
      </c>
    </row>
    <row r="28" spans="1:5" x14ac:dyDescent="0.35">
      <c r="A28" s="251" t="s">
        <v>167</v>
      </c>
      <c r="B28" s="251"/>
      <c r="C28" s="251"/>
      <c r="D28" s="251"/>
      <c r="E28" s="34">
        <v>11</v>
      </c>
    </row>
    <row r="29" spans="1:5" x14ac:dyDescent="0.35">
      <c r="A29" s="251" t="s">
        <v>168</v>
      </c>
      <c r="B29" s="251"/>
      <c r="C29" s="251"/>
      <c r="D29" s="251"/>
      <c r="E29" s="34">
        <v>14</v>
      </c>
    </row>
    <row r="30" spans="1:5" x14ac:dyDescent="0.35">
      <c r="A30" s="251" t="s">
        <v>169</v>
      </c>
      <c r="B30" s="252"/>
      <c r="C30" s="252"/>
      <c r="D30" s="252"/>
      <c r="E30" s="34">
        <v>7</v>
      </c>
    </row>
    <row r="32" spans="1:5" ht="17.5" thickBot="1" x14ac:dyDescent="0.45">
      <c r="A32" s="39" t="s">
        <v>170</v>
      </c>
      <c r="B32" s="39"/>
      <c r="C32" s="39"/>
    </row>
    <row r="33" spans="1:14" ht="15" thickTop="1" x14ac:dyDescent="0.35"/>
    <row r="34" spans="1:14" ht="15" thickBot="1" x14ac:dyDescent="0.4">
      <c r="A34" s="43">
        <v>43891</v>
      </c>
      <c r="B34" s="43">
        <v>43862</v>
      </c>
      <c r="C34" s="43">
        <v>43831</v>
      </c>
      <c r="D34" s="43">
        <v>43800</v>
      </c>
      <c r="E34" s="44" t="s">
        <v>172</v>
      </c>
      <c r="F34" s="44" t="s">
        <v>171</v>
      </c>
      <c r="G34" s="45">
        <v>2018</v>
      </c>
      <c r="H34" s="45">
        <v>2017</v>
      </c>
      <c r="I34" s="43" t="s">
        <v>91</v>
      </c>
      <c r="J34" s="46" t="s">
        <v>44</v>
      </c>
    </row>
    <row r="35" spans="1:14" ht="15.5" thickTop="1" thickBot="1" x14ac:dyDescent="0.4">
      <c r="A35" s="42">
        <v>3</v>
      </c>
      <c r="B35" s="42">
        <v>9</v>
      </c>
      <c r="C35" s="42">
        <v>5</v>
      </c>
      <c r="D35" s="42">
        <v>3</v>
      </c>
      <c r="E35" s="42">
        <v>20</v>
      </c>
      <c r="F35" s="42">
        <v>4</v>
      </c>
      <c r="G35" s="42">
        <v>9</v>
      </c>
      <c r="H35" s="42">
        <v>2</v>
      </c>
      <c r="I35" s="42">
        <v>5</v>
      </c>
      <c r="J35" s="40">
        <f>SUM(A35:I35)</f>
        <v>60</v>
      </c>
    </row>
    <row r="36" spans="1:14" ht="15" thickTop="1" x14ac:dyDescent="0.35"/>
    <row r="37" spans="1:14" ht="17.5" thickBot="1" x14ac:dyDescent="0.45">
      <c r="A37" s="1" t="s">
        <v>41</v>
      </c>
    </row>
    <row r="38" spans="1:14" ht="29.5" thickTop="1" x14ac:dyDescent="0.35">
      <c r="B38" s="10" t="s">
        <v>40</v>
      </c>
      <c r="C38" s="10" t="s">
        <v>2</v>
      </c>
      <c r="D38" s="27" t="s">
        <v>3</v>
      </c>
      <c r="E38" s="10" t="s">
        <v>48</v>
      </c>
      <c r="F38" s="10" t="s">
        <v>49</v>
      </c>
      <c r="G38" s="10" t="s">
        <v>50</v>
      </c>
      <c r="H38" s="10" t="s">
        <v>7</v>
      </c>
      <c r="I38" s="10" t="s">
        <v>55</v>
      </c>
      <c r="J38" s="10" t="s">
        <v>42</v>
      </c>
      <c r="K38" s="10"/>
      <c r="L38" s="10"/>
      <c r="M38" s="10"/>
      <c r="N38" s="10"/>
    </row>
    <row r="39" spans="1:14" x14ac:dyDescent="0.35">
      <c r="A39" s="8" t="s">
        <v>32</v>
      </c>
      <c r="B39" s="9">
        <v>902</v>
      </c>
      <c r="C39" s="9">
        <v>1067</v>
      </c>
      <c r="D39" s="9">
        <v>177</v>
      </c>
      <c r="E39" s="9">
        <v>36</v>
      </c>
      <c r="F39" s="9">
        <v>24</v>
      </c>
      <c r="G39" s="9">
        <v>10</v>
      </c>
      <c r="H39" s="9">
        <v>0</v>
      </c>
      <c r="I39" s="9">
        <v>58</v>
      </c>
      <c r="J39" s="9">
        <f t="shared" ref="J39:J45" si="1">SUM(B39:I39)</f>
        <v>2274</v>
      </c>
    </row>
    <row r="40" spans="1:14" x14ac:dyDescent="0.35">
      <c r="A40" s="8" t="s">
        <v>33</v>
      </c>
      <c r="B40" s="9">
        <v>895</v>
      </c>
      <c r="C40" s="9">
        <v>1086</v>
      </c>
      <c r="D40" s="9">
        <v>153</v>
      </c>
      <c r="E40" s="9">
        <v>39</v>
      </c>
      <c r="F40" s="9">
        <v>32</v>
      </c>
      <c r="G40" s="9">
        <v>8</v>
      </c>
      <c r="H40" s="9">
        <v>3</v>
      </c>
      <c r="I40" s="9">
        <v>0</v>
      </c>
      <c r="J40" s="9">
        <f t="shared" si="1"/>
        <v>2216</v>
      </c>
    </row>
    <row r="41" spans="1:14" x14ac:dyDescent="0.35">
      <c r="A41" s="8" t="s">
        <v>34</v>
      </c>
      <c r="B41" s="9">
        <v>943</v>
      </c>
      <c r="C41" s="9">
        <v>1147</v>
      </c>
      <c r="D41" s="9">
        <v>125</v>
      </c>
      <c r="E41" s="9">
        <v>40</v>
      </c>
      <c r="F41" s="9">
        <v>22</v>
      </c>
      <c r="G41" s="9">
        <v>3</v>
      </c>
      <c r="H41" s="9">
        <v>1</v>
      </c>
      <c r="I41" s="9">
        <v>0</v>
      </c>
      <c r="J41" s="9">
        <f t="shared" si="1"/>
        <v>2281</v>
      </c>
    </row>
    <row r="42" spans="1:14" x14ac:dyDescent="0.35">
      <c r="A42" s="8" t="s">
        <v>35</v>
      </c>
      <c r="B42" s="9">
        <v>723</v>
      </c>
      <c r="C42" s="9">
        <v>1006</v>
      </c>
      <c r="D42" s="9">
        <v>160</v>
      </c>
      <c r="E42" s="9">
        <v>17</v>
      </c>
      <c r="F42" s="9">
        <v>18</v>
      </c>
      <c r="G42" s="9">
        <v>4</v>
      </c>
      <c r="H42" s="9">
        <v>1</v>
      </c>
      <c r="I42" s="9">
        <v>0</v>
      </c>
      <c r="J42" s="9">
        <f t="shared" si="1"/>
        <v>1929</v>
      </c>
    </row>
    <row r="43" spans="1:14" x14ac:dyDescent="0.35">
      <c r="A43" s="8" t="s">
        <v>36</v>
      </c>
      <c r="B43" s="9">
        <v>557</v>
      </c>
      <c r="C43" s="9">
        <v>631</v>
      </c>
      <c r="D43" s="9">
        <v>138</v>
      </c>
      <c r="E43" s="9">
        <v>16</v>
      </c>
      <c r="F43" s="9">
        <v>17</v>
      </c>
      <c r="G43" s="9">
        <v>5</v>
      </c>
      <c r="H43" s="9">
        <v>0</v>
      </c>
      <c r="I43" s="9">
        <v>1</v>
      </c>
      <c r="J43" s="9">
        <f t="shared" si="1"/>
        <v>1365</v>
      </c>
    </row>
    <row r="44" spans="1:14" x14ac:dyDescent="0.35">
      <c r="A44" s="8" t="s">
        <v>37</v>
      </c>
      <c r="B44" s="9">
        <v>458</v>
      </c>
      <c r="C44" s="9">
        <v>561</v>
      </c>
      <c r="D44" s="9">
        <v>92</v>
      </c>
      <c r="E44" s="9">
        <v>14</v>
      </c>
      <c r="F44" s="9">
        <v>24</v>
      </c>
      <c r="G44" s="9">
        <v>2</v>
      </c>
      <c r="H44" s="9">
        <v>3</v>
      </c>
      <c r="I44" s="9">
        <v>0</v>
      </c>
      <c r="J44" s="9">
        <f t="shared" si="1"/>
        <v>1154</v>
      </c>
    </row>
    <row r="45" spans="1:14" x14ac:dyDescent="0.35">
      <c r="A45" s="8" t="s">
        <v>38</v>
      </c>
      <c r="B45" s="9">
        <v>727</v>
      </c>
      <c r="C45" s="9">
        <v>986</v>
      </c>
      <c r="D45" s="9">
        <v>169</v>
      </c>
      <c r="E45" s="9">
        <v>26</v>
      </c>
      <c r="F45" s="9">
        <v>24</v>
      </c>
      <c r="G45" s="9">
        <v>6</v>
      </c>
      <c r="H45" s="9">
        <v>69</v>
      </c>
      <c r="I45" s="9">
        <v>8</v>
      </c>
      <c r="J45" s="9">
        <f t="shared" si="1"/>
        <v>2015</v>
      </c>
    </row>
    <row r="46" spans="1:14" ht="15" thickBot="1" x14ac:dyDescent="0.4">
      <c r="B46" s="13">
        <f>SUM(B39:B45)</f>
        <v>5205</v>
      </c>
      <c r="C46" s="13">
        <f t="shared" ref="C46:I46" si="2">SUM(C39:C45)</f>
        <v>6484</v>
      </c>
      <c r="D46" s="13">
        <f t="shared" si="2"/>
        <v>1014</v>
      </c>
      <c r="E46" s="13">
        <f t="shared" si="2"/>
        <v>188</v>
      </c>
      <c r="F46" s="13">
        <f t="shared" si="2"/>
        <v>161</v>
      </c>
      <c r="G46" s="13">
        <f t="shared" si="2"/>
        <v>38</v>
      </c>
      <c r="H46" s="13">
        <f t="shared" si="2"/>
        <v>77</v>
      </c>
      <c r="I46" s="13">
        <f t="shared" si="2"/>
        <v>67</v>
      </c>
      <c r="J46" s="13">
        <f>SUM(J39:J45)</f>
        <v>13234</v>
      </c>
    </row>
    <row r="47" spans="1:14" ht="15" thickTop="1" x14ac:dyDescent="0.35"/>
    <row r="65" spans="1:11" ht="15" thickBot="1" x14ac:dyDescent="0.4"/>
    <row r="66" spans="1:11" ht="15.5" x14ac:dyDescent="0.35">
      <c r="A66" s="34" t="s">
        <v>30</v>
      </c>
      <c r="B66" s="34">
        <f>B11</f>
        <v>50</v>
      </c>
      <c r="D66" s="253" t="s">
        <v>174</v>
      </c>
      <c r="E66" s="254"/>
      <c r="F66" s="254"/>
      <c r="G66" s="254"/>
      <c r="H66" s="254"/>
      <c r="I66" s="254"/>
      <c r="J66" s="254"/>
      <c r="K66" s="255"/>
    </row>
    <row r="67" spans="1:11" ht="44.25" customHeight="1" x14ac:dyDescent="0.35">
      <c r="A67" s="35" t="s">
        <v>173</v>
      </c>
      <c r="B67" s="34">
        <f>J35</f>
        <v>60</v>
      </c>
      <c r="D67" s="259">
        <v>2020</v>
      </c>
      <c r="E67" s="260"/>
      <c r="F67" s="260"/>
      <c r="G67" s="260"/>
      <c r="H67" s="260"/>
      <c r="I67" s="259">
        <v>2019</v>
      </c>
      <c r="J67" s="260"/>
      <c r="K67" s="261"/>
    </row>
    <row r="68" spans="1:11" ht="29.5" thickBot="1" x14ac:dyDescent="0.4">
      <c r="A68" s="35" t="s">
        <v>175</v>
      </c>
      <c r="B68" s="35">
        <v>748</v>
      </c>
      <c r="D68" s="256" t="s">
        <v>114</v>
      </c>
      <c r="E68" s="257"/>
      <c r="F68" s="257"/>
      <c r="G68" s="257" t="s">
        <v>115</v>
      </c>
      <c r="H68" s="258"/>
      <c r="I68" s="256" t="s">
        <v>114</v>
      </c>
      <c r="J68" s="257"/>
      <c r="K68" s="258"/>
    </row>
    <row r="69" spans="1:11" x14ac:dyDescent="0.35">
      <c r="A69" s="34" t="s">
        <v>176</v>
      </c>
      <c r="B69" s="34">
        <f>F78</f>
        <v>172</v>
      </c>
      <c r="D69" s="49" t="s">
        <v>1</v>
      </c>
      <c r="F69" s="52">
        <v>68</v>
      </c>
      <c r="G69" s="55" t="s">
        <v>32</v>
      </c>
      <c r="H69" s="54">
        <v>28</v>
      </c>
      <c r="I69" s="49" t="s">
        <v>1</v>
      </c>
      <c r="K69" s="54">
        <v>60</v>
      </c>
    </row>
    <row r="70" spans="1:11" x14ac:dyDescent="0.35">
      <c r="A70" s="34" t="s">
        <v>27</v>
      </c>
      <c r="B70" s="38">
        <f>C25</f>
        <v>13234</v>
      </c>
      <c r="D70" s="49" t="s">
        <v>2</v>
      </c>
      <c r="F70" s="48">
        <v>28</v>
      </c>
      <c r="G70" s="55" t="s">
        <v>116</v>
      </c>
      <c r="H70" s="54">
        <v>25</v>
      </c>
      <c r="I70" s="49" t="s">
        <v>2</v>
      </c>
      <c r="K70" s="54">
        <v>14</v>
      </c>
    </row>
    <row r="71" spans="1:11" x14ac:dyDescent="0.35">
      <c r="A71" s="58"/>
      <c r="B71" s="59"/>
      <c r="D71" s="49" t="s">
        <v>3</v>
      </c>
      <c r="F71" s="48">
        <v>26</v>
      </c>
      <c r="G71" s="55" t="s">
        <v>34</v>
      </c>
      <c r="H71" s="54">
        <v>29</v>
      </c>
      <c r="I71" s="49" t="s">
        <v>3</v>
      </c>
      <c r="K71" s="54">
        <v>21</v>
      </c>
    </row>
    <row r="72" spans="1:11" x14ac:dyDescent="0.35">
      <c r="D72" s="49" t="s">
        <v>4</v>
      </c>
      <c r="F72" s="48">
        <v>10</v>
      </c>
      <c r="G72" s="55" t="s">
        <v>35</v>
      </c>
      <c r="H72" s="54">
        <v>17</v>
      </c>
      <c r="I72" s="49" t="s">
        <v>4</v>
      </c>
      <c r="K72" s="54">
        <v>4</v>
      </c>
    </row>
    <row r="73" spans="1:11" x14ac:dyDescent="0.35">
      <c r="A73" s="34" t="s">
        <v>109</v>
      </c>
      <c r="B73" s="34">
        <f>D25</f>
        <v>-776</v>
      </c>
      <c r="D73" s="49" t="s">
        <v>5</v>
      </c>
      <c r="F73" s="48">
        <v>6</v>
      </c>
      <c r="G73" s="56" t="s">
        <v>36</v>
      </c>
      <c r="H73" s="54">
        <v>15</v>
      </c>
      <c r="I73" s="49" t="s">
        <v>5</v>
      </c>
      <c r="K73" s="54">
        <v>1</v>
      </c>
    </row>
    <row r="74" spans="1:11" ht="17" x14ac:dyDescent="0.4">
      <c r="A74" s="34" t="s">
        <v>110</v>
      </c>
      <c r="B74" s="36">
        <f>((C25-B68)/B25)</f>
        <v>0.89122055674518197</v>
      </c>
      <c r="C74" s="41"/>
      <c r="D74" s="49" t="s">
        <v>6</v>
      </c>
      <c r="F74" s="48">
        <v>0</v>
      </c>
      <c r="G74" s="55" t="s">
        <v>37</v>
      </c>
      <c r="H74" s="54">
        <v>14</v>
      </c>
      <c r="I74" s="49" t="s">
        <v>6</v>
      </c>
      <c r="K74" s="54">
        <v>4</v>
      </c>
    </row>
    <row r="75" spans="1:11" x14ac:dyDescent="0.35">
      <c r="D75" s="49" t="s">
        <v>7</v>
      </c>
      <c r="F75" s="48">
        <v>34</v>
      </c>
      <c r="G75" s="55" t="s">
        <v>38</v>
      </c>
      <c r="H75" s="54">
        <v>44</v>
      </c>
      <c r="I75" s="49" t="s">
        <v>7</v>
      </c>
      <c r="K75" s="54">
        <v>4</v>
      </c>
    </row>
    <row r="76" spans="1:11" x14ac:dyDescent="0.35">
      <c r="D76" s="49" t="s">
        <v>8</v>
      </c>
      <c r="F76" s="48">
        <v>0</v>
      </c>
      <c r="H76" s="54"/>
      <c r="I76" s="49" t="s">
        <v>8</v>
      </c>
      <c r="K76" s="54">
        <v>0</v>
      </c>
    </row>
    <row r="77" spans="1:11" x14ac:dyDescent="0.35">
      <c r="D77" s="49" t="s">
        <v>20</v>
      </c>
      <c r="F77" s="48">
        <v>0</v>
      </c>
      <c r="H77" s="54"/>
      <c r="I77" s="49" t="s">
        <v>20</v>
      </c>
      <c r="K77" s="54">
        <v>0</v>
      </c>
    </row>
    <row r="78" spans="1:11" ht="15" thickBot="1" x14ac:dyDescent="0.4">
      <c r="A78" s="47" t="s">
        <v>82</v>
      </c>
      <c r="B78" s="34">
        <v>284</v>
      </c>
      <c r="D78" s="50"/>
      <c r="E78" s="51"/>
      <c r="F78" s="53">
        <f>SUM(F69:F77)</f>
        <v>172</v>
      </c>
      <c r="G78" s="51"/>
      <c r="H78" s="57">
        <f>SUM(H69:H77)</f>
        <v>172</v>
      </c>
      <c r="I78" s="51"/>
      <c r="J78" s="51"/>
      <c r="K78" s="57">
        <f>SUM(K69:K77)</f>
        <v>108</v>
      </c>
    </row>
  </sheetData>
  <mergeCells count="11">
    <mergeCell ref="D66:K66"/>
    <mergeCell ref="A14:D14"/>
    <mergeCell ref="A27:D27"/>
    <mergeCell ref="A28:D28"/>
    <mergeCell ref="A29:D29"/>
    <mergeCell ref="A30:D30"/>
    <mergeCell ref="D67:H67"/>
    <mergeCell ref="I67:K67"/>
    <mergeCell ref="D68:F68"/>
    <mergeCell ref="G68:H68"/>
    <mergeCell ref="I68:K68"/>
  </mergeCells>
  <pageMargins left="0.7" right="0.7" top="0.75" bottom="0.75" header="0.3" footer="0.3"/>
  <pageSetup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5DB17-71E6-491E-8A31-074C0451981C}">
  <dimension ref="A1:N89"/>
  <sheetViews>
    <sheetView workbookViewId="0">
      <selection activeCell="D80" sqref="D80:H86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5" ht="17.5" thickBot="1" x14ac:dyDescent="0.45">
      <c r="A1" s="1" t="s">
        <v>0</v>
      </c>
      <c r="D1" s="8" t="s">
        <v>39</v>
      </c>
    </row>
    <row r="2" spans="1:5" ht="15" thickTop="1" x14ac:dyDescent="0.35">
      <c r="A2" s="8" t="s">
        <v>1</v>
      </c>
      <c r="B2">
        <v>24</v>
      </c>
    </row>
    <row r="3" spans="1:5" x14ac:dyDescent="0.35">
      <c r="A3" s="8" t="s">
        <v>2</v>
      </c>
      <c r="B3">
        <v>9</v>
      </c>
    </row>
    <row r="4" spans="1:5" x14ac:dyDescent="0.35">
      <c r="A4" s="8" t="s">
        <v>3</v>
      </c>
      <c r="B4">
        <v>30</v>
      </c>
    </row>
    <row r="5" spans="1:5" x14ac:dyDescent="0.35">
      <c r="A5" s="8" t="s">
        <v>4</v>
      </c>
      <c r="B5">
        <v>1</v>
      </c>
    </row>
    <row r="6" spans="1:5" x14ac:dyDescent="0.35">
      <c r="A6" s="8" t="s">
        <v>5</v>
      </c>
      <c r="B6">
        <v>2</v>
      </c>
    </row>
    <row r="7" spans="1:5" x14ac:dyDescent="0.35">
      <c r="A7" s="8" t="s">
        <v>6</v>
      </c>
      <c r="B7">
        <v>3</v>
      </c>
    </row>
    <row r="8" spans="1:5" x14ac:dyDescent="0.35">
      <c r="A8" s="8" t="s">
        <v>7</v>
      </c>
      <c r="B8">
        <v>0</v>
      </c>
    </row>
    <row r="9" spans="1:5" x14ac:dyDescent="0.35">
      <c r="A9" s="8" t="s">
        <v>8</v>
      </c>
      <c r="B9">
        <v>2</v>
      </c>
    </row>
    <row r="10" spans="1:5" x14ac:dyDescent="0.35">
      <c r="A10" s="8" t="s">
        <v>20</v>
      </c>
      <c r="B10">
        <v>0</v>
      </c>
    </row>
    <row r="11" spans="1:5" x14ac:dyDescent="0.35">
      <c r="A11" s="2" t="s">
        <v>15</v>
      </c>
      <c r="B11" s="3">
        <f>SUM(B2:B10)</f>
        <v>71</v>
      </c>
    </row>
    <row r="12" spans="1:5" x14ac:dyDescent="0.35">
      <c r="A12" s="2"/>
      <c r="B12" s="3"/>
    </row>
    <row r="13" spans="1:5" ht="15" thickBot="1" x14ac:dyDescent="0.4"/>
    <row r="14" spans="1:5" ht="17" x14ac:dyDescent="0.4">
      <c r="A14" s="248" t="s">
        <v>17</v>
      </c>
      <c r="B14" s="249"/>
      <c r="C14" s="249"/>
      <c r="D14" s="250"/>
      <c r="E14" s="8" t="s">
        <v>117</v>
      </c>
    </row>
    <row r="15" spans="1:5" ht="30.5" thickBot="1" x14ac:dyDescent="0.4">
      <c r="A15" s="16"/>
      <c r="B15" s="28" t="s">
        <v>19</v>
      </c>
      <c r="C15" s="28" t="s">
        <v>180</v>
      </c>
      <c r="D15" s="29" t="s">
        <v>21</v>
      </c>
    </row>
    <row r="16" spans="1:5" ht="15" thickTop="1" x14ac:dyDescent="0.35">
      <c r="A16" s="17" t="s">
        <v>1</v>
      </c>
      <c r="B16" s="30">
        <v>4973</v>
      </c>
      <c r="C16" s="30">
        <v>4338</v>
      </c>
      <c r="D16" s="31">
        <f t="shared" ref="D16:D25" si="0">C16-B16</f>
        <v>-635</v>
      </c>
    </row>
    <row r="17" spans="1:5" x14ac:dyDescent="0.35">
      <c r="A17" s="17" t="s">
        <v>2</v>
      </c>
      <c r="B17" s="30">
        <v>5520</v>
      </c>
      <c r="C17" s="30">
        <v>5294</v>
      </c>
      <c r="D17" s="31">
        <f t="shared" si="0"/>
        <v>-226</v>
      </c>
      <c r="E17" s="12"/>
    </row>
    <row r="18" spans="1:5" x14ac:dyDescent="0.35">
      <c r="A18" s="17" t="s">
        <v>3</v>
      </c>
      <c r="B18" s="30">
        <v>1010</v>
      </c>
      <c r="C18" s="30">
        <v>951</v>
      </c>
      <c r="D18" s="31">
        <f t="shared" si="0"/>
        <v>-59</v>
      </c>
      <c r="E18" s="12"/>
    </row>
    <row r="19" spans="1:5" x14ac:dyDescent="0.35">
      <c r="A19" s="17" t="s">
        <v>4</v>
      </c>
      <c r="B19" s="30">
        <v>219</v>
      </c>
      <c r="C19" s="30">
        <v>168</v>
      </c>
      <c r="D19" s="31">
        <f t="shared" si="0"/>
        <v>-51</v>
      </c>
      <c r="E19" s="12"/>
    </row>
    <row r="20" spans="1:5" x14ac:dyDescent="0.35">
      <c r="A20" s="17" t="s">
        <v>5</v>
      </c>
      <c r="B20" s="30">
        <v>148</v>
      </c>
      <c r="C20" s="30">
        <v>146</v>
      </c>
      <c r="D20" s="31">
        <f t="shared" si="0"/>
        <v>-2</v>
      </c>
      <c r="E20" s="12"/>
    </row>
    <row r="21" spans="1:5" x14ac:dyDescent="0.35">
      <c r="A21" s="17" t="s">
        <v>6</v>
      </c>
      <c r="B21" s="30">
        <v>48</v>
      </c>
      <c r="C21" s="30">
        <v>44</v>
      </c>
      <c r="D21" s="31">
        <f t="shared" si="0"/>
        <v>-4</v>
      </c>
      <c r="E21" s="12"/>
    </row>
    <row r="22" spans="1:5" x14ac:dyDescent="0.35">
      <c r="A22" s="17" t="s">
        <v>7</v>
      </c>
      <c r="B22" s="30">
        <v>146</v>
      </c>
      <c r="C22" s="30">
        <v>78</v>
      </c>
      <c r="D22" s="31">
        <f t="shared" si="0"/>
        <v>-68</v>
      </c>
      <c r="E22" s="12"/>
    </row>
    <row r="23" spans="1:5" x14ac:dyDescent="0.35">
      <c r="A23" s="17" t="s">
        <v>8</v>
      </c>
      <c r="B23" s="15">
        <v>57</v>
      </c>
      <c r="C23" s="15">
        <v>69</v>
      </c>
      <c r="D23" s="18">
        <f t="shared" si="0"/>
        <v>12</v>
      </c>
      <c r="E23" s="12"/>
    </row>
    <row r="24" spans="1:5" x14ac:dyDescent="0.35">
      <c r="A24" s="17" t="s">
        <v>20</v>
      </c>
      <c r="B24" s="15">
        <v>76</v>
      </c>
      <c r="C24" s="15">
        <v>66</v>
      </c>
      <c r="D24" s="18">
        <f t="shared" si="0"/>
        <v>-10</v>
      </c>
      <c r="E24" s="12"/>
    </row>
    <row r="25" spans="1:5" ht="15" thickBot="1" x14ac:dyDescent="0.4">
      <c r="A25" s="19"/>
      <c r="B25" s="37">
        <f>SUM(B16:B24)</f>
        <v>12197</v>
      </c>
      <c r="C25" s="37">
        <f>SUM(C16:C24)</f>
        <v>11154</v>
      </c>
      <c r="D25" s="21">
        <f t="shared" si="0"/>
        <v>-1043</v>
      </c>
      <c r="E25" s="12"/>
    </row>
    <row r="27" spans="1:5" x14ac:dyDescent="0.35">
      <c r="A27" s="251" t="s">
        <v>181</v>
      </c>
      <c r="B27" s="251"/>
      <c r="C27" s="251"/>
      <c r="D27" s="251"/>
      <c r="E27" s="34">
        <v>25</v>
      </c>
    </row>
    <row r="28" spans="1:5" x14ac:dyDescent="0.35">
      <c r="A28" s="251" t="s">
        <v>182</v>
      </c>
      <c r="B28" s="251"/>
      <c r="C28" s="251"/>
      <c r="D28" s="251"/>
      <c r="E28" s="34">
        <v>206</v>
      </c>
    </row>
    <row r="29" spans="1:5" x14ac:dyDescent="0.35">
      <c r="A29" s="251" t="s">
        <v>183</v>
      </c>
      <c r="B29" s="251"/>
      <c r="C29" s="251"/>
      <c r="D29" s="251"/>
      <c r="E29" s="34">
        <v>18</v>
      </c>
    </row>
    <row r="30" spans="1:5" x14ac:dyDescent="0.35">
      <c r="A30" s="251" t="s">
        <v>184</v>
      </c>
      <c r="B30" s="252"/>
      <c r="C30" s="252"/>
      <c r="D30" s="252"/>
      <c r="E30" s="34">
        <v>20</v>
      </c>
    </row>
    <row r="32" spans="1:5" ht="17.5" thickBot="1" x14ac:dyDescent="0.45">
      <c r="A32" s="39" t="s">
        <v>185</v>
      </c>
      <c r="B32" s="39"/>
      <c r="C32" s="39"/>
    </row>
    <row r="33" spans="1:14" ht="15" thickTop="1" x14ac:dyDescent="0.35"/>
    <row r="34" spans="1:14" ht="15" thickBot="1" x14ac:dyDescent="0.4">
      <c r="A34" s="43">
        <v>43922</v>
      </c>
      <c r="B34" s="43">
        <v>43891</v>
      </c>
      <c r="C34" s="43">
        <v>43862</v>
      </c>
      <c r="D34" s="43">
        <v>43831</v>
      </c>
      <c r="E34" s="44" t="s">
        <v>189</v>
      </c>
      <c r="F34" s="44" t="s">
        <v>171</v>
      </c>
      <c r="G34" s="45">
        <v>2018</v>
      </c>
      <c r="H34" s="45">
        <v>2017</v>
      </c>
      <c r="I34" s="43" t="s">
        <v>91</v>
      </c>
      <c r="J34" s="46" t="s">
        <v>44</v>
      </c>
    </row>
    <row r="35" spans="1:14" ht="15.5" thickTop="1" thickBot="1" x14ac:dyDescent="0.4">
      <c r="A35" s="42">
        <v>5</v>
      </c>
      <c r="B35" s="42">
        <v>3</v>
      </c>
      <c r="C35" s="42">
        <v>8</v>
      </c>
      <c r="D35" s="42">
        <v>1</v>
      </c>
      <c r="E35" s="42">
        <v>10</v>
      </c>
      <c r="F35" s="42">
        <v>10</v>
      </c>
      <c r="G35" s="42">
        <v>6</v>
      </c>
      <c r="H35" s="42">
        <v>6</v>
      </c>
      <c r="I35" s="42">
        <v>14</v>
      </c>
      <c r="J35" s="40">
        <f>SUM(A35:I35)</f>
        <v>63</v>
      </c>
    </row>
    <row r="36" spans="1:14" ht="15" thickTop="1" x14ac:dyDescent="0.35"/>
    <row r="37" spans="1:14" ht="17.5" thickBot="1" x14ac:dyDescent="0.45">
      <c r="A37" s="1" t="s">
        <v>41</v>
      </c>
    </row>
    <row r="38" spans="1:14" ht="29.5" thickTop="1" x14ac:dyDescent="0.35">
      <c r="B38" s="10" t="s">
        <v>40</v>
      </c>
      <c r="C38" s="10" t="s">
        <v>2</v>
      </c>
      <c r="D38" s="27" t="s">
        <v>3</v>
      </c>
      <c r="E38" s="10" t="s">
        <v>48</v>
      </c>
      <c r="F38" s="10" t="s">
        <v>49</v>
      </c>
      <c r="G38" s="10" t="s">
        <v>50</v>
      </c>
      <c r="H38" s="10" t="s">
        <v>7</v>
      </c>
      <c r="I38" s="10" t="s">
        <v>55</v>
      </c>
      <c r="J38" s="10" t="s">
        <v>42</v>
      </c>
      <c r="K38" s="10"/>
      <c r="L38" s="10"/>
      <c r="M38" s="10"/>
      <c r="N38" s="10"/>
    </row>
    <row r="39" spans="1:14" x14ac:dyDescent="0.35">
      <c r="A39" s="8" t="s">
        <v>32</v>
      </c>
      <c r="B39" s="9">
        <v>797</v>
      </c>
      <c r="C39" s="9">
        <v>915</v>
      </c>
      <c r="D39" s="9">
        <v>167</v>
      </c>
      <c r="E39" s="9">
        <v>35</v>
      </c>
      <c r="F39" s="9">
        <v>22</v>
      </c>
      <c r="G39" s="9">
        <v>10</v>
      </c>
      <c r="H39" s="9">
        <v>0</v>
      </c>
      <c r="I39" s="9">
        <v>56</v>
      </c>
      <c r="J39" s="9">
        <f t="shared" ref="J39:J45" si="1">SUM(B39:I39)</f>
        <v>2002</v>
      </c>
    </row>
    <row r="40" spans="1:14" x14ac:dyDescent="0.35">
      <c r="A40" s="8" t="s">
        <v>33</v>
      </c>
      <c r="B40" s="9">
        <v>751</v>
      </c>
      <c r="C40" s="9">
        <v>906</v>
      </c>
      <c r="D40" s="9">
        <v>137</v>
      </c>
      <c r="E40" s="9">
        <v>34</v>
      </c>
      <c r="F40" s="9">
        <v>28</v>
      </c>
      <c r="G40" s="9">
        <v>9</v>
      </c>
      <c r="H40" s="9">
        <v>4</v>
      </c>
      <c r="I40" s="9">
        <v>0</v>
      </c>
      <c r="J40" s="9">
        <f t="shared" si="1"/>
        <v>1869</v>
      </c>
    </row>
    <row r="41" spans="1:14" x14ac:dyDescent="0.35">
      <c r="A41" s="8" t="s">
        <v>34</v>
      </c>
      <c r="B41" s="9">
        <v>780</v>
      </c>
      <c r="C41" s="9">
        <v>957</v>
      </c>
      <c r="D41" s="9">
        <v>117</v>
      </c>
      <c r="E41" s="9">
        <v>31</v>
      </c>
      <c r="F41" s="9">
        <v>21</v>
      </c>
      <c r="G41" s="9">
        <v>4</v>
      </c>
      <c r="H41" s="9">
        <v>1</v>
      </c>
      <c r="I41" s="9">
        <v>0</v>
      </c>
      <c r="J41" s="9">
        <f t="shared" si="1"/>
        <v>1911</v>
      </c>
    </row>
    <row r="42" spans="1:14" x14ac:dyDescent="0.35">
      <c r="A42" s="8" t="s">
        <v>35</v>
      </c>
      <c r="B42" s="9">
        <v>608</v>
      </c>
      <c r="C42" s="9">
        <v>808</v>
      </c>
      <c r="D42" s="9">
        <v>155</v>
      </c>
      <c r="E42" s="9">
        <v>16</v>
      </c>
      <c r="F42" s="9">
        <v>17</v>
      </c>
      <c r="G42" s="9">
        <v>6</v>
      </c>
      <c r="H42" s="9">
        <v>1</v>
      </c>
      <c r="I42" s="9">
        <v>0</v>
      </c>
      <c r="J42" s="9">
        <f t="shared" si="1"/>
        <v>1611</v>
      </c>
    </row>
    <row r="43" spans="1:14" x14ac:dyDescent="0.35">
      <c r="A43" s="8" t="s">
        <v>36</v>
      </c>
      <c r="B43" s="9">
        <v>408</v>
      </c>
      <c r="C43" s="9">
        <v>458</v>
      </c>
      <c r="D43" s="9">
        <v>130</v>
      </c>
      <c r="E43" s="9">
        <v>16</v>
      </c>
      <c r="F43" s="9">
        <v>16</v>
      </c>
      <c r="G43" s="9">
        <v>6</v>
      </c>
      <c r="H43" s="9">
        <v>0</v>
      </c>
      <c r="I43" s="9">
        <v>1</v>
      </c>
      <c r="J43" s="9">
        <f t="shared" si="1"/>
        <v>1035</v>
      </c>
    </row>
    <row r="44" spans="1:14" x14ac:dyDescent="0.35">
      <c r="A44" s="8" t="s">
        <v>37</v>
      </c>
      <c r="B44" s="9">
        <v>395</v>
      </c>
      <c r="C44" s="9">
        <v>478</v>
      </c>
      <c r="D44" s="9">
        <v>89</v>
      </c>
      <c r="E44" s="9">
        <v>12</v>
      </c>
      <c r="F44" s="9">
        <v>16</v>
      </c>
      <c r="G44" s="9">
        <v>1</v>
      </c>
      <c r="H44" s="9">
        <v>3</v>
      </c>
      <c r="I44" s="9">
        <v>0</v>
      </c>
      <c r="J44" s="9">
        <f t="shared" si="1"/>
        <v>994</v>
      </c>
    </row>
    <row r="45" spans="1:14" x14ac:dyDescent="0.35">
      <c r="A45" s="8" t="s">
        <v>38</v>
      </c>
      <c r="B45" s="9">
        <v>631</v>
      </c>
      <c r="C45" s="9">
        <v>804</v>
      </c>
      <c r="D45" s="9">
        <v>156</v>
      </c>
      <c r="E45" s="9">
        <v>27</v>
      </c>
      <c r="F45" s="9">
        <v>28</v>
      </c>
      <c r="G45" s="9">
        <v>8</v>
      </c>
      <c r="H45" s="9">
        <v>69</v>
      </c>
      <c r="I45" s="9">
        <v>9</v>
      </c>
      <c r="J45" s="9">
        <f t="shared" si="1"/>
        <v>1732</v>
      </c>
    </row>
    <row r="46" spans="1:14" ht="15" thickBot="1" x14ac:dyDescent="0.4">
      <c r="B46" s="13">
        <f t="shared" ref="B46:J46" si="2">SUM(B39:B45)</f>
        <v>4370</v>
      </c>
      <c r="C46" s="13">
        <f t="shared" si="2"/>
        <v>5326</v>
      </c>
      <c r="D46" s="13">
        <f t="shared" si="2"/>
        <v>951</v>
      </c>
      <c r="E46" s="13">
        <f t="shared" si="2"/>
        <v>171</v>
      </c>
      <c r="F46" s="13">
        <f t="shared" si="2"/>
        <v>148</v>
      </c>
      <c r="G46" s="13">
        <f t="shared" si="2"/>
        <v>44</v>
      </c>
      <c r="H46" s="13">
        <f t="shared" si="2"/>
        <v>78</v>
      </c>
      <c r="I46" s="13">
        <f t="shared" si="2"/>
        <v>66</v>
      </c>
      <c r="J46" s="13">
        <f t="shared" si="2"/>
        <v>11154</v>
      </c>
    </row>
    <row r="47" spans="1:14" ht="15" thickTop="1" x14ac:dyDescent="0.35"/>
    <row r="76" spans="1:11" ht="15" thickBot="1" x14ac:dyDescent="0.4"/>
    <row r="77" spans="1:11" ht="15.5" x14ac:dyDescent="0.35">
      <c r="A77" s="34" t="s">
        <v>186</v>
      </c>
      <c r="B77" s="34">
        <f>B11</f>
        <v>71</v>
      </c>
      <c r="D77" s="253" t="s">
        <v>191</v>
      </c>
      <c r="E77" s="254"/>
      <c r="F77" s="254"/>
      <c r="G77" s="254"/>
      <c r="H77" s="254"/>
      <c r="I77" s="254"/>
      <c r="J77" s="254"/>
      <c r="K77" s="255"/>
    </row>
    <row r="78" spans="1:11" ht="44.25" customHeight="1" x14ac:dyDescent="0.35">
      <c r="A78" s="35" t="s">
        <v>187</v>
      </c>
      <c r="B78" s="34">
        <f>J35</f>
        <v>63</v>
      </c>
      <c r="D78" s="259">
        <v>2020</v>
      </c>
      <c r="E78" s="260"/>
      <c r="F78" s="260"/>
      <c r="G78" s="260"/>
      <c r="H78" s="260"/>
      <c r="I78" s="259">
        <v>2019</v>
      </c>
      <c r="J78" s="260"/>
      <c r="K78" s="261"/>
    </row>
    <row r="79" spans="1:11" ht="29.5" thickBot="1" x14ac:dyDescent="0.4">
      <c r="A79" s="35" t="s">
        <v>188</v>
      </c>
      <c r="B79" s="35">
        <v>738</v>
      </c>
      <c r="D79" s="256" t="s">
        <v>114</v>
      </c>
      <c r="E79" s="257"/>
      <c r="F79" s="257"/>
      <c r="G79" s="257" t="s">
        <v>115</v>
      </c>
      <c r="H79" s="258"/>
      <c r="I79" s="256" t="s">
        <v>114</v>
      </c>
      <c r="J79" s="257"/>
      <c r="K79" s="258"/>
    </row>
    <row r="80" spans="1:11" x14ac:dyDescent="0.35">
      <c r="A80" s="34" t="s">
        <v>190</v>
      </c>
      <c r="B80" s="34">
        <f>F89</f>
        <v>161</v>
      </c>
      <c r="D80" s="49" t="s">
        <v>1</v>
      </c>
      <c r="F80" s="52">
        <v>67</v>
      </c>
      <c r="G80" s="55" t="s">
        <v>32</v>
      </c>
      <c r="H80" s="54">
        <v>33</v>
      </c>
      <c r="I80" s="49" t="s">
        <v>1</v>
      </c>
      <c r="K80" s="54">
        <v>38</v>
      </c>
    </row>
    <row r="81" spans="1:11" x14ac:dyDescent="0.35">
      <c r="A81" s="34" t="s">
        <v>27</v>
      </c>
      <c r="B81" s="38">
        <f>C25</f>
        <v>11154</v>
      </c>
      <c r="D81" s="49" t="s">
        <v>2</v>
      </c>
      <c r="F81" s="48">
        <v>24</v>
      </c>
      <c r="G81" s="55" t="s">
        <v>116</v>
      </c>
      <c r="H81" s="54">
        <v>31</v>
      </c>
      <c r="I81" s="49" t="s">
        <v>2</v>
      </c>
      <c r="K81" s="54">
        <v>10</v>
      </c>
    </row>
    <row r="82" spans="1:11" x14ac:dyDescent="0.35">
      <c r="A82" s="58"/>
      <c r="B82" s="59"/>
      <c r="D82" s="49" t="s">
        <v>3</v>
      </c>
      <c r="F82" s="48">
        <v>23</v>
      </c>
      <c r="G82" s="55" t="s">
        <v>34</v>
      </c>
      <c r="H82" s="54">
        <v>15</v>
      </c>
      <c r="I82" s="49" t="s">
        <v>3</v>
      </c>
      <c r="K82" s="54">
        <v>20</v>
      </c>
    </row>
    <row r="83" spans="1:11" x14ac:dyDescent="0.35">
      <c r="D83" s="49" t="s">
        <v>4</v>
      </c>
      <c r="F83" s="48">
        <v>8</v>
      </c>
      <c r="G83" s="55" t="s">
        <v>35</v>
      </c>
      <c r="H83" s="54">
        <v>17</v>
      </c>
      <c r="I83" s="49" t="s">
        <v>4</v>
      </c>
      <c r="K83" s="54">
        <v>6</v>
      </c>
    </row>
    <row r="84" spans="1:11" x14ac:dyDescent="0.35">
      <c r="A84" s="34" t="s">
        <v>109</v>
      </c>
      <c r="B84" s="34">
        <f>D25</f>
        <v>-1043</v>
      </c>
      <c r="D84" s="49" t="s">
        <v>5</v>
      </c>
      <c r="F84" s="48">
        <v>3</v>
      </c>
      <c r="G84" s="56" t="s">
        <v>36</v>
      </c>
      <c r="H84" s="54">
        <v>11</v>
      </c>
      <c r="I84" s="49" t="s">
        <v>5</v>
      </c>
      <c r="K84" s="54">
        <v>1</v>
      </c>
    </row>
    <row r="85" spans="1:11" ht="17" x14ac:dyDescent="0.4">
      <c r="A85" s="34" t="s">
        <v>110</v>
      </c>
      <c r="B85" s="36">
        <f>((C25-B79)/B25)</f>
        <v>0.85398048700500118</v>
      </c>
      <c r="C85" s="41"/>
      <c r="D85" s="49" t="s">
        <v>6</v>
      </c>
      <c r="F85" s="48">
        <v>3</v>
      </c>
      <c r="G85" s="55" t="s">
        <v>37</v>
      </c>
      <c r="H85" s="54">
        <v>12</v>
      </c>
      <c r="I85" s="49" t="s">
        <v>6</v>
      </c>
      <c r="K85" s="54">
        <v>1</v>
      </c>
    </row>
    <row r="86" spans="1:11" x14ac:dyDescent="0.35">
      <c r="D86" s="49" t="s">
        <v>7</v>
      </c>
      <c r="F86" s="48">
        <v>33</v>
      </c>
      <c r="G86" s="55" t="s">
        <v>38</v>
      </c>
      <c r="H86" s="54">
        <v>42</v>
      </c>
      <c r="I86" s="49" t="s">
        <v>7</v>
      </c>
      <c r="K86" s="54">
        <v>38</v>
      </c>
    </row>
    <row r="87" spans="1:11" x14ac:dyDescent="0.35">
      <c r="D87" s="49" t="s">
        <v>8</v>
      </c>
      <c r="F87" s="48">
        <v>0</v>
      </c>
      <c r="H87" s="54"/>
      <c r="I87" s="49" t="s">
        <v>8</v>
      </c>
      <c r="K87" s="54">
        <v>0</v>
      </c>
    </row>
    <row r="88" spans="1:11" x14ac:dyDescent="0.35">
      <c r="D88" s="49" t="s">
        <v>20</v>
      </c>
      <c r="F88" s="48">
        <v>0</v>
      </c>
      <c r="H88" s="54"/>
      <c r="I88" s="49" t="s">
        <v>20</v>
      </c>
      <c r="K88" s="54">
        <v>0</v>
      </c>
    </row>
    <row r="89" spans="1:11" ht="15" thickBot="1" x14ac:dyDescent="0.4">
      <c r="A89" s="47" t="s">
        <v>82</v>
      </c>
      <c r="B89" s="34">
        <v>284</v>
      </c>
      <c r="D89" s="50"/>
      <c r="E89" s="51"/>
      <c r="F89" s="53">
        <f>SUM(F80:F88)</f>
        <v>161</v>
      </c>
      <c r="G89" s="51"/>
      <c r="H89" s="57">
        <f>SUM(H80:H88)</f>
        <v>161</v>
      </c>
      <c r="I89" s="51"/>
      <c r="J89" s="51"/>
      <c r="K89" s="57">
        <f>SUM(K80:K88)</f>
        <v>114</v>
      </c>
    </row>
  </sheetData>
  <mergeCells count="11">
    <mergeCell ref="A14:D14"/>
    <mergeCell ref="A27:D27"/>
    <mergeCell ref="A28:D28"/>
    <mergeCell ref="A29:D29"/>
    <mergeCell ref="A30:D30"/>
    <mergeCell ref="D77:K77"/>
    <mergeCell ref="D78:H78"/>
    <mergeCell ref="I78:K78"/>
    <mergeCell ref="D79:F79"/>
    <mergeCell ref="G79:H79"/>
    <mergeCell ref="I79:K79"/>
  </mergeCells>
  <pageMargins left="0.7" right="0.7" top="0.75" bottom="0.75" header="0.3" footer="0.3"/>
  <pageSetup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F5235-1AEA-4215-8FA2-A73310A61FE1}">
  <dimension ref="A1:N103"/>
  <sheetViews>
    <sheetView workbookViewId="0">
      <selection activeCell="C94" sqref="C94:G100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5" ht="17.5" thickBot="1" x14ac:dyDescent="0.45">
      <c r="A1" s="1" t="s">
        <v>0</v>
      </c>
      <c r="D1" s="8" t="s">
        <v>39</v>
      </c>
    </row>
    <row r="2" spans="1:5" ht="15" thickTop="1" x14ac:dyDescent="0.35">
      <c r="A2" s="8" t="s">
        <v>1</v>
      </c>
      <c r="B2">
        <v>21</v>
      </c>
    </row>
    <row r="3" spans="1:5" x14ac:dyDescent="0.35">
      <c r="A3" s="8" t="s">
        <v>2</v>
      </c>
      <c r="B3">
        <v>4</v>
      </c>
    </row>
    <row r="4" spans="1:5" x14ac:dyDescent="0.35">
      <c r="A4" s="8" t="s">
        <v>3</v>
      </c>
      <c r="B4">
        <v>11</v>
      </c>
    </row>
    <row r="5" spans="1:5" x14ac:dyDescent="0.35">
      <c r="A5" s="8" t="s">
        <v>4</v>
      </c>
      <c r="B5">
        <v>1</v>
      </c>
    </row>
    <row r="6" spans="1:5" x14ac:dyDescent="0.35">
      <c r="A6" s="8" t="s">
        <v>5</v>
      </c>
      <c r="B6">
        <v>0</v>
      </c>
    </row>
    <row r="7" spans="1:5" x14ac:dyDescent="0.35">
      <c r="A7" s="8" t="s">
        <v>6</v>
      </c>
      <c r="B7">
        <v>2</v>
      </c>
    </row>
    <row r="8" spans="1:5" x14ac:dyDescent="0.35">
      <c r="A8" s="8" t="s">
        <v>7</v>
      </c>
      <c r="B8">
        <v>12</v>
      </c>
    </row>
    <row r="9" spans="1:5" x14ac:dyDescent="0.35">
      <c r="A9" s="8" t="s">
        <v>8</v>
      </c>
      <c r="B9">
        <v>2</v>
      </c>
    </row>
    <row r="10" spans="1:5" x14ac:dyDescent="0.35">
      <c r="A10" s="8" t="s">
        <v>20</v>
      </c>
      <c r="B10">
        <v>0</v>
      </c>
    </row>
    <row r="11" spans="1:5" x14ac:dyDescent="0.35">
      <c r="A11" s="2" t="s">
        <v>15</v>
      </c>
      <c r="B11" s="3">
        <f>SUM(B2:B10)</f>
        <v>53</v>
      </c>
    </row>
    <row r="12" spans="1:5" x14ac:dyDescent="0.35">
      <c r="A12" s="2"/>
      <c r="B12" s="3"/>
    </row>
    <row r="13" spans="1:5" ht="15" thickBot="1" x14ac:dyDescent="0.4"/>
    <row r="14" spans="1:5" ht="17" x14ac:dyDescent="0.4">
      <c r="A14" s="248" t="s">
        <v>17</v>
      </c>
      <c r="B14" s="249"/>
      <c r="C14" s="249"/>
      <c r="D14" s="250"/>
      <c r="E14" s="8" t="s">
        <v>117</v>
      </c>
    </row>
    <row r="15" spans="1:5" ht="30.5" thickBot="1" x14ac:dyDescent="0.4">
      <c r="A15" s="16"/>
      <c r="B15" s="28" t="s">
        <v>192</v>
      </c>
      <c r="C15" s="28" t="s">
        <v>193</v>
      </c>
      <c r="D15" s="29" t="s">
        <v>21</v>
      </c>
    </row>
    <row r="16" spans="1:5" ht="15" thickTop="1" x14ac:dyDescent="0.35">
      <c r="A16" s="17" t="s">
        <v>1</v>
      </c>
      <c r="B16" s="30">
        <v>5392</v>
      </c>
      <c r="C16" s="30">
        <v>4692</v>
      </c>
      <c r="D16" s="31">
        <f t="shared" ref="D16:D25" si="0">C16-B16</f>
        <v>-700</v>
      </c>
    </row>
    <row r="17" spans="1:10" x14ac:dyDescent="0.35">
      <c r="A17" s="17" t="s">
        <v>2</v>
      </c>
      <c r="B17" s="30">
        <v>6144</v>
      </c>
      <c r="C17" s="30">
        <v>5801</v>
      </c>
      <c r="D17" s="31">
        <f t="shared" si="0"/>
        <v>-343</v>
      </c>
      <c r="E17" s="12"/>
    </row>
    <row r="18" spans="1:10" x14ac:dyDescent="0.35">
      <c r="A18" s="17" t="s">
        <v>3</v>
      </c>
      <c r="B18" s="30">
        <v>1028</v>
      </c>
      <c r="C18" s="30">
        <v>942</v>
      </c>
      <c r="D18" s="31">
        <f t="shared" si="0"/>
        <v>-86</v>
      </c>
      <c r="E18" s="12"/>
    </row>
    <row r="19" spans="1:10" x14ac:dyDescent="0.35">
      <c r="A19" s="17" t="s">
        <v>4</v>
      </c>
      <c r="B19" s="30">
        <v>210</v>
      </c>
      <c r="C19" s="30">
        <v>165</v>
      </c>
      <c r="D19" s="31">
        <f t="shared" si="0"/>
        <v>-45</v>
      </c>
      <c r="E19" s="12"/>
    </row>
    <row r="20" spans="1:10" x14ac:dyDescent="0.35">
      <c r="A20" s="17" t="s">
        <v>5</v>
      </c>
      <c r="B20" s="30">
        <v>152</v>
      </c>
      <c r="C20" s="30">
        <v>150</v>
      </c>
      <c r="D20" s="31">
        <f t="shared" si="0"/>
        <v>-2</v>
      </c>
      <c r="E20" s="12"/>
    </row>
    <row r="21" spans="1:10" x14ac:dyDescent="0.35">
      <c r="A21" s="17" t="s">
        <v>6</v>
      </c>
      <c r="B21" s="30">
        <v>50</v>
      </c>
      <c r="C21" s="30">
        <v>45</v>
      </c>
      <c r="D21" s="31">
        <f t="shared" si="0"/>
        <v>-5</v>
      </c>
      <c r="E21" s="12"/>
    </row>
    <row r="22" spans="1:10" x14ac:dyDescent="0.35">
      <c r="A22" s="17" t="s">
        <v>7</v>
      </c>
      <c r="B22" s="30">
        <v>144</v>
      </c>
      <c r="C22" s="30">
        <v>75</v>
      </c>
      <c r="D22" s="31">
        <f t="shared" si="0"/>
        <v>-69</v>
      </c>
      <c r="E22" s="12"/>
    </row>
    <row r="23" spans="1:10" x14ac:dyDescent="0.35">
      <c r="A23" s="17" t="s">
        <v>8</v>
      </c>
      <c r="B23" s="15">
        <v>61</v>
      </c>
      <c r="C23" s="15">
        <v>71</v>
      </c>
      <c r="D23" s="18">
        <f t="shared" si="0"/>
        <v>10</v>
      </c>
      <c r="E23" s="12"/>
    </row>
    <row r="24" spans="1:10" x14ac:dyDescent="0.35">
      <c r="A24" s="17" t="s">
        <v>20</v>
      </c>
      <c r="B24" s="15">
        <v>84</v>
      </c>
      <c r="C24" s="15">
        <v>67</v>
      </c>
      <c r="D24" s="18">
        <f t="shared" si="0"/>
        <v>-17</v>
      </c>
      <c r="E24" s="12"/>
    </row>
    <row r="25" spans="1:10" ht="15" thickBot="1" x14ac:dyDescent="0.4">
      <c r="A25" s="19"/>
      <c r="B25" s="37">
        <f>SUM(B16:B24)</f>
        <v>13265</v>
      </c>
      <c r="C25" s="37">
        <f>SUM(C16:C24)</f>
        <v>12008</v>
      </c>
      <c r="D25" s="21">
        <f t="shared" si="0"/>
        <v>-1257</v>
      </c>
      <c r="E25" s="12"/>
    </row>
    <row r="28" spans="1:10" ht="17.5" thickBot="1" x14ac:dyDescent="0.45">
      <c r="A28" s="1" t="s">
        <v>41</v>
      </c>
    </row>
    <row r="29" spans="1:10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0" x14ac:dyDescent="0.35">
      <c r="A30" s="8" t="s">
        <v>32</v>
      </c>
      <c r="B30" s="9">
        <v>825</v>
      </c>
      <c r="C30" s="9">
        <v>974</v>
      </c>
      <c r="D30" s="9">
        <v>165</v>
      </c>
      <c r="E30" s="9">
        <v>35</v>
      </c>
      <c r="F30" s="9">
        <v>21</v>
      </c>
      <c r="G30" s="9">
        <v>11</v>
      </c>
      <c r="H30" s="9">
        <v>0</v>
      </c>
      <c r="I30" s="9">
        <v>57</v>
      </c>
      <c r="J30" s="9">
        <f t="shared" ref="J30:J36" si="1">SUM(B30:I30)</f>
        <v>2088</v>
      </c>
    </row>
    <row r="31" spans="1:10" x14ac:dyDescent="0.35">
      <c r="A31" s="8" t="s">
        <v>33</v>
      </c>
      <c r="B31" s="9">
        <v>806</v>
      </c>
      <c r="C31" s="9">
        <v>988</v>
      </c>
      <c r="D31" s="9">
        <v>133</v>
      </c>
      <c r="E31" s="9">
        <v>31</v>
      </c>
      <c r="F31" s="9">
        <v>28</v>
      </c>
      <c r="G31" s="9">
        <v>11</v>
      </c>
      <c r="H31" s="9">
        <v>3</v>
      </c>
      <c r="I31" s="9">
        <v>0</v>
      </c>
      <c r="J31" s="9">
        <f t="shared" si="1"/>
        <v>2000</v>
      </c>
    </row>
    <row r="32" spans="1:10" x14ac:dyDescent="0.35">
      <c r="A32" s="8" t="s">
        <v>34</v>
      </c>
      <c r="B32" s="9">
        <v>844</v>
      </c>
      <c r="C32" s="9">
        <v>1028</v>
      </c>
      <c r="D32" s="9">
        <v>115</v>
      </c>
      <c r="E32" s="9">
        <v>31</v>
      </c>
      <c r="F32" s="9">
        <v>23</v>
      </c>
      <c r="G32" s="9">
        <v>4</v>
      </c>
      <c r="H32" s="9">
        <v>1</v>
      </c>
      <c r="I32" s="9">
        <v>0</v>
      </c>
      <c r="J32" s="9">
        <f t="shared" si="1"/>
        <v>2046</v>
      </c>
    </row>
    <row r="33" spans="1:14" x14ac:dyDescent="0.35">
      <c r="A33" s="8" t="s">
        <v>35</v>
      </c>
      <c r="B33" s="9">
        <v>655</v>
      </c>
      <c r="C33" s="9">
        <v>875</v>
      </c>
      <c r="D33" s="9">
        <v>158</v>
      </c>
      <c r="E33" s="9">
        <v>17</v>
      </c>
      <c r="F33" s="9">
        <v>18</v>
      </c>
      <c r="G33" s="9">
        <v>7</v>
      </c>
      <c r="H33" s="9">
        <v>1</v>
      </c>
      <c r="I33" s="9">
        <v>0</v>
      </c>
      <c r="J33" s="9">
        <f t="shared" si="1"/>
        <v>1731</v>
      </c>
    </row>
    <row r="34" spans="1:14" x14ac:dyDescent="0.35">
      <c r="A34" s="8" t="s">
        <v>36</v>
      </c>
      <c r="B34" s="9">
        <v>515</v>
      </c>
      <c r="C34" s="9">
        <v>586</v>
      </c>
      <c r="D34" s="9">
        <v>139</v>
      </c>
      <c r="E34" s="9">
        <v>15</v>
      </c>
      <c r="F34" s="9">
        <v>16</v>
      </c>
      <c r="G34" s="9">
        <v>5</v>
      </c>
      <c r="H34" s="9">
        <v>1</v>
      </c>
      <c r="I34" s="9">
        <v>1</v>
      </c>
      <c r="J34" s="9">
        <f t="shared" si="1"/>
        <v>1278</v>
      </c>
    </row>
    <row r="35" spans="1:14" x14ac:dyDescent="0.35">
      <c r="A35" s="8" t="s">
        <v>37</v>
      </c>
      <c r="B35" s="9">
        <v>418</v>
      </c>
      <c r="C35" s="9">
        <v>511</v>
      </c>
      <c r="D35" s="9">
        <v>86</v>
      </c>
      <c r="E35" s="9">
        <v>12</v>
      </c>
      <c r="F35" s="9">
        <v>18</v>
      </c>
      <c r="G35" s="9">
        <v>1</v>
      </c>
      <c r="H35" s="9">
        <v>3</v>
      </c>
      <c r="I35" s="9">
        <v>0</v>
      </c>
      <c r="J35" s="9">
        <f t="shared" si="1"/>
        <v>1049</v>
      </c>
    </row>
    <row r="36" spans="1:14" x14ac:dyDescent="0.35">
      <c r="A36" s="8" t="s">
        <v>38</v>
      </c>
      <c r="B36" s="9">
        <v>662</v>
      </c>
      <c r="C36" s="9">
        <v>872</v>
      </c>
      <c r="D36" s="9">
        <v>146</v>
      </c>
      <c r="E36" s="9">
        <v>27</v>
      </c>
      <c r="F36" s="9">
        <v>28</v>
      </c>
      <c r="G36" s="9">
        <v>6</v>
      </c>
      <c r="H36" s="9">
        <v>66</v>
      </c>
      <c r="I36" s="9">
        <v>9</v>
      </c>
      <c r="J36" s="9">
        <f t="shared" si="1"/>
        <v>1816</v>
      </c>
    </row>
    <row r="37" spans="1:14" ht="15" thickBot="1" x14ac:dyDescent="0.4">
      <c r="B37" s="13">
        <f t="shared" ref="B37:J37" si="2">SUM(B30:B36)</f>
        <v>4725</v>
      </c>
      <c r="C37" s="13">
        <f t="shared" si="2"/>
        <v>5834</v>
      </c>
      <c r="D37" s="13">
        <f t="shared" si="2"/>
        <v>942</v>
      </c>
      <c r="E37" s="13">
        <f t="shared" si="2"/>
        <v>168</v>
      </c>
      <c r="F37" s="13">
        <f t="shared" si="2"/>
        <v>152</v>
      </c>
      <c r="G37" s="13">
        <f t="shared" si="2"/>
        <v>45</v>
      </c>
      <c r="H37" s="13">
        <f t="shared" si="2"/>
        <v>75</v>
      </c>
      <c r="I37" s="13">
        <f t="shared" si="2"/>
        <v>67</v>
      </c>
      <c r="J37" s="13">
        <f t="shared" si="2"/>
        <v>12008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199</v>
      </c>
      <c r="B69" s="251"/>
      <c r="C69" s="251"/>
      <c r="D69" s="251"/>
      <c r="E69" s="34">
        <v>5</v>
      </c>
    </row>
    <row r="70" spans="1:10" x14ac:dyDescent="0.35">
      <c r="A70" s="251" t="s">
        <v>200</v>
      </c>
      <c r="B70" s="251"/>
      <c r="C70" s="251"/>
      <c r="D70" s="251"/>
      <c r="E70" s="34">
        <v>8</v>
      </c>
    </row>
    <row r="71" spans="1:10" x14ac:dyDescent="0.35">
      <c r="A71" s="251" t="s">
        <v>201</v>
      </c>
      <c r="B71" s="251"/>
      <c r="C71" s="251"/>
      <c r="D71" s="251"/>
      <c r="E71" s="34">
        <v>8</v>
      </c>
    </row>
    <row r="72" spans="1:10" x14ac:dyDescent="0.35">
      <c r="A72" s="251" t="s">
        <v>202</v>
      </c>
      <c r="B72" s="252"/>
      <c r="C72" s="252"/>
      <c r="D72" s="252"/>
      <c r="E72" s="34">
        <v>2</v>
      </c>
    </row>
    <row r="74" spans="1:10" ht="17.5" thickBot="1" x14ac:dyDescent="0.45">
      <c r="A74" s="39" t="s">
        <v>203</v>
      </c>
      <c r="B74" s="39"/>
      <c r="C74" s="39"/>
    </row>
    <row r="75" spans="1:10" ht="15" thickTop="1" x14ac:dyDescent="0.35"/>
    <row r="76" spans="1:10" ht="15" thickBot="1" x14ac:dyDescent="0.4">
      <c r="A76" s="43">
        <v>43952</v>
      </c>
      <c r="B76" s="43">
        <v>43922</v>
      </c>
      <c r="C76" s="43">
        <v>43891</v>
      </c>
      <c r="D76" s="43">
        <v>43862</v>
      </c>
      <c r="E76" s="43">
        <v>43831</v>
      </c>
      <c r="F76" s="44">
        <v>2019</v>
      </c>
      <c r="G76" s="45">
        <v>2018</v>
      </c>
      <c r="H76" s="45">
        <v>2017</v>
      </c>
      <c r="I76" s="43" t="s">
        <v>91</v>
      </c>
      <c r="J76" s="46" t="s">
        <v>44</v>
      </c>
    </row>
    <row r="77" spans="1:10" ht="15.5" thickTop="1" thickBot="1" x14ac:dyDescent="0.4">
      <c r="A77" s="42">
        <v>5</v>
      </c>
      <c r="B77" s="42">
        <v>5</v>
      </c>
      <c r="C77" s="42">
        <v>6</v>
      </c>
      <c r="D77" s="42">
        <v>1</v>
      </c>
      <c r="E77" s="42">
        <v>2</v>
      </c>
      <c r="F77" s="42">
        <v>25</v>
      </c>
      <c r="G77" s="42">
        <v>9</v>
      </c>
      <c r="H77" s="42">
        <v>4</v>
      </c>
      <c r="I77" s="42">
        <v>6</v>
      </c>
      <c r="J77" s="40">
        <f>SUM(A77:I77)</f>
        <v>63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209</v>
      </c>
      <c r="B80" s="265" t="s">
        <v>205</v>
      </c>
      <c r="C80" s="265"/>
      <c r="D80" s="265"/>
      <c r="E80" s="265" t="s">
        <v>206</v>
      </c>
      <c r="F80" s="265"/>
      <c r="G80" s="265"/>
      <c r="H80" s="265" t="s">
        <v>208</v>
      </c>
      <c r="I80" s="265"/>
      <c r="J80" s="265"/>
    </row>
    <row r="81" spans="1:10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0" x14ac:dyDescent="0.35">
      <c r="A82" s="49" t="s">
        <v>1</v>
      </c>
      <c r="B82" s="266">
        <v>68</v>
      </c>
      <c r="C82" s="266"/>
      <c r="D82" s="266"/>
      <c r="E82" s="264">
        <v>466</v>
      </c>
      <c r="F82" s="263"/>
      <c r="G82" s="263"/>
      <c r="H82" s="264">
        <v>150</v>
      </c>
      <c r="I82" s="263"/>
      <c r="J82" s="263"/>
    </row>
    <row r="83" spans="1:10" x14ac:dyDescent="0.35">
      <c r="A83" s="49" t="s">
        <v>2</v>
      </c>
      <c r="B83" s="263">
        <v>46</v>
      </c>
      <c r="C83" s="263"/>
      <c r="D83" s="263"/>
      <c r="E83" s="264">
        <v>668</v>
      </c>
      <c r="F83" s="263"/>
      <c r="G83" s="263"/>
      <c r="H83" s="264">
        <v>79</v>
      </c>
      <c r="I83" s="263"/>
      <c r="J83" s="263"/>
    </row>
    <row r="84" spans="1:10" x14ac:dyDescent="0.35">
      <c r="A84" s="49" t="s">
        <v>3</v>
      </c>
      <c r="B84" s="263">
        <v>18</v>
      </c>
      <c r="C84" s="263"/>
      <c r="D84" s="263"/>
      <c r="E84" s="264">
        <v>75</v>
      </c>
      <c r="F84" s="263"/>
      <c r="G84" s="263"/>
      <c r="H84" s="264">
        <v>66</v>
      </c>
      <c r="I84" s="263"/>
      <c r="J84" s="263"/>
    </row>
    <row r="85" spans="1:10" x14ac:dyDescent="0.35">
      <c r="A85" s="49" t="s">
        <v>4</v>
      </c>
      <c r="B85" s="263">
        <v>10</v>
      </c>
      <c r="C85" s="263"/>
      <c r="D85" s="263"/>
      <c r="E85" s="264">
        <v>17</v>
      </c>
      <c r="F85" s="263"/>
      <c r="G85" s="263"/>
      <c r="H85" s="264">
        <v>8</v>
      </c>
      <c r="I85" s="263"/>
      <c r="J85" s="263"/>
    </row>
    <row r="86" spans="1:10" x14ac:dyDescent="0.35">
      <c r="A86" s="49" t="s">
        <v>5</v>
      </c>
      <c r="B86" s="263">
        <v>3</v>
      </c>
      <c r="C86" s="263"/>
      <c r="D86" s="263"/>
      <c r="E86" s="264">
        <v>19</v>
      </c>
      <c r="F86" s="263"/>
      <c r="G86" s="263"/>
      <c r="H86" s="264">
        <v>7</v>
      </c>
      <c r="I86" s="263"/>
      <c r="J86" s="263"/>
    </row>
    <row r="87" spans="1:10" x14ac:dyDescent="0.35">
      <c r="A87" s="49" t="s">
        <v>6</v>
      </c>
      <c r="B87" s="263">
        <v>1</v>
      </c>
      <c r="C87" s="263"/>
      <c r="D87" s="263"/>
      <c r="E87" s="264">
        <v>1</v>
      </c>
      <c r="F87" s="263"/>
      <c r="G87" s="263"/>
      <c r="H87" s="264">
        <v>1</v>
      </c>
      <c r="I87" s="263"/>
      <c r="J87" s="263"/>
    </row>
    <row r="88" spans="1:10" x14ac:dyDescent="0.35">
      <c r="A88" s="49" t="s">
        <v>7</v>
      </c>
      <c r="B88" s="263">
        <v>2</v>
      </c>
      <c r="C88" s="263"/>
      <c r="D88" s="263"/>
      <c r="E88" s="264">
        <v>0</v>
      </c>
      <c r="F88" s="263"/>
      <c r="G88" s="263"/>
      <c r="H88" s="264">
        <v>5</v>
      </c>
      <c r="I88" s="263"/>
      <c r="J88" s="263"/>
    </row>
    <row r="89" spans="1:10" x14ac:dyDescent="0.35">
      <c r="A89" s="65" t="s">
        <v>15</v>
      </c>
      <c r="B89" s="262">
        <f>SUM(B82:D88)</f>
        <v>148</v>
      </c>
      <c r="C89" s="263"/>
      <c r="D89" s="263"/>
      <c r="E89" s="262">
        <f>SUM(E82:G88)</f>
        <v>1246</v>
      </c>
      <c r="F89" s="263"/>
      <c r="G89" s="263"/>
      <c r="H89" s="262">
        <f>SUM(H82:J88)</f>
        <v>316</v>
      </c>
      <c r="I89" s="263"/>
      <c r="J89" s="263"/>
    </row>
    <row r="90" spans="1:10" ht="15" thickBot="1" x14ac:dyDescent="0.4"/>
    <row r="91" spans="1:10" ht="15.5" x14ac:dyDescent="0.35">
      <c r="A91" s="34" t="s">
        <v>195</v>
      </c>
      <c r="B91" s="34">
        <f>B11</f>
        <v>53</v>
      </c>
      <c r="C91" s="253" t="s">
        <v>194</v>
      </c>
      <c r="D91" s="254"/>
      <c r="E91" s="254"/>
      <c r="F91" s="254"/>
      <c r="G91" s="254"/>
      <c r="H91" s="254"/>
      <c r="I91" s="254"/>
      <c r="J91" s="255"/>
    </row>
    <row r="92" spans="1:10" ht="44.25" customHeight="1" x14ac:dyDescent="0.35">
      <c r="A92" s="35" t="s">
        <v>196</v>
      </c>
      <c r="B92" s="34">
        <f>J77</f>
        <v>63</v>
      </c>
      <c r="C92" s="259">
        <v>2020</v>
      </c>
      <c r="D92" s="260"/>
      <c r="E92" s="260"/>
      <c r="F92" s="260"/>
      <c r="G92" s="260"/>
      <c r="H92" s="259">
        <v>2019</v>
      </c>
      <c r="I92" s="260"/>
      <c r="J92" s="261"/>
    </row>
    <row r="93" spans="1:10" ht="29.5" thickBot="1" x14ac:dyDescent="0.4">
      <c r="A93" s="35" t="s">
        <v>197</v>
      </c>
      <c r="B93" s="35">
        <v>711</v>
      </c>
      <c r="C93" s="256" t="s">
        <v>114</v>
      </c>
      <c r="D93" s="257"/>
      <c r="E93" s="257"/>
      <c r="F93" s="257" t="s">
        <v>115</v>
      </c>
      <c r="G93" s="258"/>
      <c r="H93" s="256" t="s">
        <v>114</v>
      </c>
      <c r="I93" s="257"/>
      <c r="J93" s="258"/>
    </row>
    <row r="94" spans="1:10" x14ac:dyDescent="0.35">
      <c r="A94" s="34" t="s">
        <v>198</v>
      </c>
      <c r="B94" s="34">
        <f>E103</f>
        <v>129</v>
      </c>
      <c r="C94" s="49" t="s">
        <v>1</v>
      </c>
      <c r="E94" s="52">
        <v>51</v>
      </c>
      <c r="F94" s="55" t="s">
        <v>32</v>
      </c>
      <c r="G94" s="54">
        <v>32</v>
      </c>
      <c r="H94" s="49" t="s">
        <v>1</v>
      </c>
      <c r="J94" s="54">
        <v>77</v>
      </c>
    </row>
    <row r="95" spans="1:10" x14ac:dyDescent="0.35">
      <c r="A95" s="34" t="s">
        <v>27</v>
      </c>
      <c r="B95" s="38">
        <f>C25</f>
        <v>12008</v>
      </c>
      <c r="C95" s="49" t="s">
        <v>2</v>
      </c>
      <c r="E95" s="48">
        <v>37</v>
      </c>
      <c r="F95" s="55" t="s">
        <v>116</v>
      </c>
      <c r="G95" s="54">
        <v>26</v>
      </c>
      <c r="H95" s="49" t="s">
        <v>2</v>
      </c>
      <c r="J95" s="54">
        <v>27</v>
      </c>
    </row>
    <row r="96" spans="1:10" x14ac:dyDescent="0.35">
      <c r="A96" s="58"/>
      <c r="B96" s="59"/>
      <c r="C96" s="49" t="s">
        <v>3</v>
      </c>
      <c r="E96" s="48">
        <v>21</v>
      </c>
      <c r="F96" s="55" t="s">
        <v>34</v>
      </c>
      <c r="G96" s="54">
        <v>31</v>
      </c>
      <c r="H96" s="49" t="s">
        <v>3</v>
      </c>
      <c r="J96" s="54">
        <v>31</v>
      </c>
    </row>
    <row r="97" spans="1:10" x14ac:dyDescent="0.35">
      <c r="C97" s="49" t="s">
        <v>4</v>
      </c>
      <c r="E97" s="48">
        <v>10</v>
      </c>
      <c r="F97" s="55" t="s">
        <v>35</v>
      </c>
      <c r="G97" s="54">
        <v>16</v>
      </c>
      <c r="H97" s="49" t="s">
        <v>4</v>
      </c>
      <c r="J97" s="54">
        <v>13</v>
      </c>
    </row>
    <row r="98" spans="1:10" x14ac:dyDescent="0.35">
      <c r="A98" s="34" t="s">
        <v>109</v>
      </c>
      <c r="B98" s="34">
        <f>D25</f>
        <v>-1257</v>
      </c>
      <c r="C98" s="49" t="s">
        <v>5</v>
      </c>
      <c r="E98" s="48">
        <v>5</v>
      </c>
      <c r="F98" s="56" t="s">
        <v>36</v>
      </c>
      <c r="G98" s="54">
        <v>4</v>
      </c>
      <c r="H98" s="49" t="s">
        <v>5</v>
      </c>
      <c r="J98" s="54">
        <v>5</v>
      </c>
    </row>
    <row r="99" spans="1:10" x14ac:dyDescent="0.35">
      <c r="A99" s="34" t="s">
        <v>110</v>
      </c>
      <c r="B99" s="36">
        <f>((C25-B93)/B25)</f>
        <v>0.85163965322276669</v>
      </c>
      <c r="C99" s="49" t="s">
        <v>6</v>
      </c>
      <c r="E99" s="48">
        <v>4</v>
      </c>
      <c r="F99" s="55" t="s">
        <v>37</v>
      </c>
      <c r="G99" s="54">
        <v>8</v>
      </c>
      <c r="H99" s="49" t="s">
        <v>6</v>
      </c>
      <c r="J99" s="54">
        <v>5</v>
      </c>
    </row>
    <row r="100" spans="1:10" x14ac:dyDescent="0.35">
      <c r="C100" s="49" t="s">
        <v>7</v>
      </c>
      <c r="E100" s="48">
        <v>1</v>
      </c>
      <c r="F100" s="55" t="s">
        <v>38</v>
      </c>
      <c r="G100" s="54">
        <v>12</v>
      </c>
      <c r="H100" s="49" t="s">
        <v>7</v>
      </c>
      <c r="J100" s="54">
        <v>11</v>
      </c>
    </row>
    <row r="101" spans="1:10" x14ac:dyDescent="0.35">
      <c r="C101" s="49" t="s">
        <v>8</v>
      </c>
      <c r="E101" s="48">
        <v>0</v>
      </c>
      <c r="G101" s="54"/>
      <c r="H101" s="49" t="s">
        <v>8</v>
      </c>
      <c r="J101" s="54">
        <v>0</v>
      </c>
    </row>
    <row r="102" spans="1:10" x14ac:dyDescent="0.35">
      <c r="C102" s="49" t="s">
        <v>20</v>
      </c>
      <c r="E102" s="48">
        <v>0</v>
      </c>
      <c r="G102" s="54"/>
      <c r="H102" s="49" t="s">
        <v>20</v>
      </c>
      <c r="J102" s="54">
        <v>0</v>
      </c>
    </row>
    <row r="103" spans="1:10" ht="15" thickBot="1" x14ac:dyDescent="0.4">
      <c r="A103" s="47" t="s">
        <v>82</v>
      </c>
      <c r="B103" s="34">
        <v>284</v>
      </c>
      <c r="C103" s="50"/>
      <c r="D103" s="51"/>
      <c r="E103" s="53">
        <f>SUM(E94:E102)</f>
        <v>129</v>
      </c>
      <c r="F103" s="51"/>
      <c r="G103" s="57">
        <f>SUM(G94:G102)</f>
        <v>129</v>
      </c>
      <c r="H103" s="51"/>
      <c r="I103" s="51"/>
      <c r="J103" s="57">
        <f>SUM(J94:J102)</f>
        <v>169</v>
      </c>
    </row>
  </sheetData>
  <mergeCells count="39">
    <mergeCell ref="A14:D14"/>
    <mergeCell ref="A69:D69"/>
    <mergeCell ref="A70:D70"/>
    <mergeCell ref="A71:D71"/>
    <mergeCell ref="A72:D72"/>
    <mergeCell ref="A79:B79"/>
    <mergeCell ref="B80:D81"/>
    <mergeCell ref="C92:G92"/>
    <mergeCell ref="C93:E93"/>
    <mergeCell ref="F93:G93"/>
    <mergeCell ref="C91:J91"/>
    <mergeCell ref="H93:J93"/>
    <mergeCell ref="H92:J92"/>
    <mergeCell ref="E80:G81"/>
    <mergeCell ref="B82:D82"/>
    <mergeCell ref="B83:D83"/>
    <mergeCell ref="B84:D84"/>
    <mergeCell ref="B85:D85"/>
    <mergeCell ref="H86:J86"/>
    <mergeCell ref="B87:D87"/>
    <mergeCell ref="B88:D88"/>
    <mergeCell ref="B86:D86"/>
    <mergeCell ref="H80:J81"/>
    <mergeCell ref="H82:J82"/>
    <mergeCell ref="H83:J83"/>
    <mergeCell ref="H84:J84"/>
    <mergeCell ref="H85:J85"/>
    <mergeCell ref="E82:G82"/>
    <mergeCell ref="E83:G83"/>
    <mergeCell ref="E84:G84"/>
    <mergeCell ref="E85:G85"/>
    <mergeCell ref="E86:G86"/>
    <mergeCell ref="B89:D89"/>
    <mergeCell ref="E89:G89"/>
    <mergeCell ref="H89:J89"/>
    <mergeCell ref="E87:G87"/>
    <mergeCell ref="E88:G88"/>
    <mergeCell ref="H87:J87"/>
    <mergeCell ref="H88:J88"/>
  </mergeCells>
  <pageMargins left="0.7" right="0.7" top="0.75" bottom="0.75" header="0.3" footer="0.3"/>
  <pageSetup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69AD9-557D-4481-8FA7-FF16484369C7}">
  <dimension ref="A1:N103"/>
  <sheetViews>
    <sheetView topLeftCell="A86" workbookViewId="0">
      <selection activeCell="C94" sqref="C94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5" ht="17.5" thickBot="1" x14ac:dyDescent="0.45">
      <c r="A1" s="1" t="s">
        <v>0</v>
      </c>
      <c r="D1" s="8" t="s">
        <v>39</v>
      </c>
    </row>
    <row r="2" spans="1:5" ht="15" thickTop="1" x14ac:dyDescent="0.35">
      <c r="A2" s="8" t="s">
        <v>1</v>
      </c>
      <c r="B2">
        <v>10</v>
      </c>
    </row>
    <row r="3" spans="1:5" x14ac:dyDescent="0.35">
      <c r="A3" s="8" t="s">
        <v>2</v>
      </c>
      <c r="B3">
        <v>6</v>
      </c>
    </row>
    <row r="4" spans="1:5" x14ac:dyDescent="0.35">
      <c r="A4" s="8" t="s">
        <v>3</v>
      </c>
      <c r="B4">
        <v>25</v>
      </c>
    </row>
    <row r="5" spans="1:5" x14ac:dyDescent="0.35">
      <c r="A5" s="8" t="s">
        <v>4</v>
      </c>
      <c r="B5">
        <v>0</v>
      </c>
    </row>
    <row r="6" spans="1:5" x14ac:dyDescent="0.35">
      <c r="A6" s="8" t="s">
        <v>5</v>
      </c>
      <c r="B6">
        <v>1</v>
      </c>
    </row>
    <row r="7" spans="1:5" x14ac:dyDescent="0.35">
      <c r="A7" s="8" t="s">
        <v>6</v>
      </c>
      <c r="B7">
        <v>2</v>
      </c>
    </row>
    <row r="8" spans="1:5" x14ac:dyDescent="0.35">
      <c r="A8" s="8" t="s">
        <v>7</v>
      </c>
      <c r="B8">
        <v>7</v>
      </c>
    </row>
    <row r="9" spans="1:5" x14ac:dyDescent="0.35">
      <c r="A9" s="8" t="s">
        <v>8</v>
      </c>
      <c r="B9">
        <v>0</v>
      </c>
    </row>
    <row r="10" spans="1:5" x14ac:dyDescent="0.35">
      <c r="A10" s="8" t="s">
        <v>20</v>
      </c>
      <c r="B10">
        <v>0</v>
      </c>
    </row>
    <row r="11" spans="1:5" x14ac:dyDescent="0.35">
      <c r="A11" s="2" t="s">
        <v>15</v>
      </c>
      <c r="B11" s="3">
        <f>SUM(B2:B10)</f>
        <v>51</v>
      </c>
    </row>
    <row r="12" spans="1:5" x14ac:dyDescent="0.35">
      <c r="A12" s="2"/>
      <c r="B12" s="3"/>
    </row>
    <row r="13" spans="1:5" ht="15" thickBot="1" x14ac:dyDescent="0.4"/>
    <row r="14" spans="1:5" ht="17" x14ac:dyDescent="0.4">
      <c r="A14" s="248" t="s">
        <v>17</v>
      </c>
      <c r="B14" s="249"/>
      <c r="C14" s="249"/>
      <c r="D14" s="250"/>
      <c r="E14" s="8" t="s">
        <v>117</v>
      </c>
    </row>
    <row r="15" spans="1:5" ht="30.5" thickBot="1" x14ac:dyDescent="0.4">
      <c r="A15" s="16"/>
      <c r="B15" s="28" t="s">
        <v>210</v>
      </c>
      <c r="C15" s="28" t="s">
        <v>211</v>
      </c>
      <c r="D15" s="29" t="s">
        <v>21</v>
      </c>
    </row>
    <row r="16" spans="1:5" ht="15" thickTop="1" x14ac:dyDescent="0.35">
      <c r="A16" s="17" t="s">
        <v>1</v>
      </c>
      <c r="B16" s="30">
        <v>5483</v>
      </c>
      <c r="C16" s="30">
        <v>4680</v>
      </c>
      <c r="D16" s="31">
        <f t="shared" ref="D16:D25" si="0">C16-B16</f>
        <v>-803</v>
      </c>
    </row>
    <row r="17" spans="1:10" x14ac:dyDescent="0.35">
      <c r="A17" s="17" t="s">
        <v>2</v>
      </c>
      <c r="B17" s="30">
        <v>6275</v>
      </c>
      <c r="C17" s="30">
        <v>5903</v>
      </c>
      <c r="D17" s="31">
        <f t="shared" si="0"/>
        <v>-372</v>
      </c>
      <c r="E17" s="12"/>
    </row>
    <row r="18" spans="1:10" x14ac:dyDescent="0.35">
      <c r="A18" s="17" t="s">
        <v>3</v>
      </c>
      <c r="B18" s="30">
        <v>1067</v>
      </c>
      <c r="C18" s="30">
        <v>869</v>
      </c>
      <c r="D18" s="31">
        <f t="shared" si="0"/>
        <v>-198</v>
      </c>
      <c r="E18" s="12"/>
    </row>
    <row r="19" spans="1:10" x14ac:dyDescent="0.35">
      <c r="A19" s="17" t="s">
        <v>4</v>
      </c>
      <c r="B19" s="30">
        <v>217</v>
      </c>
      <c r="C19" s="30">
        <v>159</v>
      </c>
      <c r="D19" s="31">
        <f t="shared" si="0"/>
        <v>-58</v>
      </c>
      <c r="E19" s="12"/>
    </row>
    <row r="20" spans="1:10" x14ac:dyDescent="0.35">
      <c r="A20" s="17" t="s">
        <v>5</v>
      </c>
      <c r="B20" s="30">
        <v>155</v>
      </c>
      <c r="C20" s="30">
        <v>152</v>
      </c>
      <c r="D20" s="31">
        <f t="shared" si="0"/>
        <v>-3</v>
      </c>
      <c r="E20" s="12"/>
    </row>
    <row r="21" spans="1:10" x14ac:dyDescent="0.35">
      <c r="A21" s="17" t="s">
        <v>6</v>
      </c>
      <c r="B21" s="30">
        <v>49</v>
      </c>
      <c r="C21" s="30">
        <v>44</v>
      </c>
      <c r="D21" s="31">
        <f t="shared" si="0"/>
        <v>-5</v>
      </c>
      <c r="E21" s="12"/>
    </row>
    <row r="22" spans="1:10" x14ac:dyDescent="0.35">
      <c r="A22" s="17" t="s">
        <v>7</v>
      </c>
      <c r="B22" s="30">
        <v>170</v>
      </c>
      <c r="C22" s="30">
        <v>79</v>
      </c>
      <c r="D22" s="31">
        <f t="shared" si="0"/>
        <v>-91</v>
      </c>
      <c r="E22" s="12"/>
    </row>
    <row r="23" spans="1:10" x14ac:dyDescent="0.35">
      <c r="A23" s="17" t="s">
        <v>8</v>
      </c>
      <c r="B23" s="15">
        <v>61</v>
      </c>
      <c r="C23" s="15">
        <v>71</v>
      </c>
      <c r="D23" s="18">
        <f t="shared" si="0"/>
        <v>10</v>
      </c>
      <c r="E23" s="12"/>
    </row>
    <row r="24" spans="1:10" x14ac:dyDescent="0.35">
      <c r="A24" s="17" t="s">
        <v>20</v>
      </c>
      <c r="B24" s="15">
        <v>81</v>
      </c>
      <c r="C24" s="15">
        <v>59</v>
      </c>
      <c r="D24" s="18">
        <f t="shared" si="0"/>
        <v>-22</v>
      </c>
      <c r="E24" s="12"/>
    </row>
    <row r="25" spans="1:10" ht="15" thickBot="1" x14ac:dyDescent="0.4">
      <c r="A25" s="19"/>
      <c r="B25" s="37">
        <f>SUM(B16:B24)</f>
        <v>13558</v>
      </c>
      <c r="C25" s="37">
        <f>SUM(C16:C24)</f>
        <v>12016</v>
      </c>
      <c r="D25" s="21">
        <f t="shared" si="0"/>
        <v>-1542</v>
      </c>
      <c r="E25" s="12"/>
    </row>
    <row r="28" spans="1:10" ht="17.5" thickBot="1" x14ac:dyDescent="0.45">
      <c r="A28" s="1" t="s">
        <v>41</v>
      </c>
    </row>
    <row r="29" spans="1:10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0" x14ac:dyDescent="0.35">
      <c r="A30" s="8" t="s">
        <v>32</v>
      </c>
      <c r="B30" s="9">
        <v>804</v>
      </c>
      <c r="C30" s="9">
        <v>985</v>
      </c>
      <c r="D30" s="9">
        <v>158</v>
      </c>
      <c r="E30" s="9">
        <v>34</v>
      </c>
      <c r="F30" s="9">
        <v>21</v>
      </c>
      <c r="G30" s="9">
        <v>12</v>
      </c>
      <c r="H30" s="9">
        <v>1</v>
      </c>
      <c r="I30" s="9">
        <v>50</v>
      </c>
      <c r="J30" s="9">
        <f t="shared" ref="J30:J36" si="1">SUM(B30:I30)</f>
        <v>2065</v>
      </c>
    </row>
    <row r="31" spans="1:10" x14ac:dyDescent="0.35">
      <c r="A31" s="8" t="s">
        <v>33</v>
      </c>
      <c r="B31" s="9">
        <v>809</v>
      </c>
      <c r="C31" s="9">
        <v>1006</v>
      </c>
      <c r="D31" s="9">
        <v>127</v>
      </c>
      <c r="E31" s="9">
        <v>31</v>
      </c>
      <c r="F31" s="9">
        <v>27</v>
      </c>
      <c r="G31" s="9">
        <v>10</v>
      </c>
      <c r="H31" s="9">
        <v>4</v>
      </c>
      <c r="I31" s="9">
        <v>0</v>
      </c>
      <c r="J31" s="9">
        <f t="shared" si="1"/>
        <v>2014</v>
      </c>
    </row>
    <row r="32" spans="1:10" x14ac:dyDescent="0.35">
      <c r="A32" s="8" t="s">
        <v>34</v>
      </c>
      <c r="B32" s="9">
        <v>866</v>
      </c>
      <c r="C32" s="9">
        <v>1054</v>
      </c>
      <c r="D32" s="9">
        <v>113</v>
      </c>
      <c r="E32" s="9">
        <v>30</v>
      </c>
      <c r="F32" s="9">
        <v>23</v>
      </c>
      <c r="G32" s="9">
        <v>3</v>
      </c>
      <c r="H32" s="9">
        <v>0</v>
      </c>
      <c r="I32" s="9">
        <v>0</v>
      </c>
      <c r="J32" s="9">
        <f t="shared" si="1"/>
        <v>2089</v>
      </c>
    </row>
    <row r="33" spans="1:14" x14ac:dyDescent="0.35">
      <c r="A33" s="8" t="s">
        <v>35</v>
      </c>
      <c r="B33" s="9">
        <v>641</v>
      </c>
      <c r="C33" s="9">
        <v>900</v>
      </c>
      <c r="D33" s="9">
        <v>139</v>
      </c>
      <c r="E33" s="9">
        <v>16</v>
      </c>
      <c r="F33" s="9">
        <v>18</v>
      </c>
      <c r="G33" s="9">
        <v>7</v>
      </c>
      <c r="H33" s="9">
        <v>2</v>
      </c>
      <c r="I33" s="9">
        <v>0</v>
      </c>
      <c r="J33" s="9">
        <f t="shared" si="1"/>
        <v>1723</v>
      </c>
    </row>
    <row r="34" spans="1:14" x14ac:dyDescent="0.35">
      <c r="A34" s="8" t="s">
        <v>36</v>
      </c>
      <c r="B34" s="9">
        <v>506</v>
      </c>
      <c r="C34" s="9">
        <v>590</v>
      </c>
      <c r="D34" s="9">
        <v>130</v>
      </c>
      <c r="E34" s="9">
        <v>14</v>
      </c>
      <c r="F34" s="9">
        <v>16</v>
      </c>
      <c r="G34" s="9">
        <v>4</v>
      </c>
      <c r="H34" s="9">
        <v>1</v>
      </c>
      <c r="I34" s="9">
        <v>1</v>
      </c>
      <c r="J34" s="9">
        <f t="shared" si="1"/>
        <v>1262</v>
      </c>
    </row>
    <row r="35" spans="1:14" x14ac:dyDescent="0.35">
      <c r="A35" s="8" t="s">
        <v>37</v>
      </c>
      <c r="B35" s="9">
        <v>428</v>
      </c>
      <c r="C35" s="9">
        <v>511</v>
      </c>
      <c r="D35" s="9">
        <v>80</v>
      </c>
      <c r="E35" s="9">
        <v>12</v>
      </c>
      <c r="F35" s="9">
        <v>20</v>
      </c>
      <c r="G35" s="9">
        <v>1</v>
      </c>
      <c r="H35" s="9">
        <v>7</v>
      </c>
      <c r="I35" s="9">
        <v>0</v>
      </c>
      <c r="J35" s="9">
        <f t="shared" si="1"/>
        <v>1059</v>
      </c>
    </row>
    <row r="36" spans="1:14" x14ac:dyDescent="0.35">
      <c r="A36" s="8" t="s">
        <v>38</v>
      </c>
      <c r="B36" s="9">
        <v>659</v>
      </c>
      <c r="C36" s="9">
        <v>890</v>
      </c>
      <c r="D36" s="9">
        <v>122</v>
      </c>
      <c r="E36" s="9">
        <v>25</v>
      </c>
      <c r="F36" s="9">
        <v>29</v>
      </c>
      <c r="G36" s="9">
        <v>7</v>
      </c>
      <c r="H36" s="9">
        <v>64</v>
      </c>
      <c r="I36" s="9">
        <v>8</v>
      </c>
      <c r="J36" s="9">
        <f t="shared" si="1"/>
        <v>1804</v>
      </c>
    </row>
    <row r="37" spans="1:14" ht="15" thickBot="1" x14ac:dyDescent="0.4">
      <c r="B37" s="13">
        <f t="shared" ref="B37:J37" si="2">SUM(B30:B36)</f>
        <v>4713</v>
      </c>
      <c r="C37" s="13">
        <f t="shared" si="2"/>
        <v>5936</v>
      </c>
      <c r="D37" s="13">
        <f t="shared" si="2"/>
        <v>869</v>
      </c>
      <c r="E37" s="13">
        <f t="shared" si="2"/>
        <v>162</v>
      </c>
      <c r="F37" s="13">
        <f t="shared" si="2"/>
        <v>154</v>
      </c>
      <c r="G37" s="13">
        <f t="shared" si="2"/>
        <v>44</v>
      </c>
      <c r="H37" s="13">
        <f t="shared" si="2"/>
        <v>79</v>
      </c>
      <c r="I37" s="13">
        <f t="shared" si="2"/>
        <v>59</v>
      </c>
      <c r="J37" s="13">
        <f t="shared" si="2"/>
        <v>12016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212</v>
      </c>
      <c r="B69" s="251"/>
      <c r="C69" s="251"/>
      <c r="D69" s="251"/>
      <c r="E69" s="67" t="s">
        <v>226</v>
      </c>
    </row>
    <row r="70" spans="1:10" x14ac:dyDescent="0.35">
      <c r="A70" s="251" t="s">
        <v>213</v>
      </c>
      <c r="B70" s="251"/>
      <c r="C70" s="251"/>
      <c r="D70" s="251"/>
      <c r="E70" s="67" t="s">
        <v>226</v>
      </c>
    </row>
    <row r="71" spans="1:10" x14ac:dyDescent="0.35">
      <c r="A71" s="251" t="s">
        <v>214</v>
      </c>
      <c r="B71" s="251"/>
      <c r="C71" s="251"/>
      <c r="D71" s="251"/>
      <c r="E71" s="34">
        <v>7</v>
      </c>
    </row>
    <row r="72" spans="1:10" x14ac:dyDescent="0.35">
      <c r="A72" s="251" t="s">
        <v>215</v>
      </c>
      <c r="B72" s="252"/>
      <c r="C72" s="252"/>
      <c r="D72" s="252"/>
      <c r="E72" s="34">
        <v>1</v>
      </c>
    </row>
    <row r="74" spans="1:10" ht="17.5" thickBot="1" x14ac:dyDescent="0.45">
      <c r="A74" s="39" t="s">
        <v>216</v>
      </c>
      <c r="B74" s="39"/>
      <c r="C74" s="39"/>
    </row>
    <row r="75" spans="1:10" ht="15" thickTop="1" x14ac:dyDescent="0.35"/>
    <row r="76" spans="1:10" ht="15" thickBot="1" x14ac:dyDescent="0.4">
      <c r="A76" s="43">
        <v>43983</v>
      </c>
      <c r="B76" s="43">
        <v>43952</v>
      </c>
      <c r="C76" s="43">
        <v>43922</v>
      </c>
      <c r="D76" s="43">
        <v>43891</v>
      </c>
      <c r="E76" s="43">
        <v>43862</v>
      </c>
      <c r="F76" s="43">
        <v>43831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17</v>
      </c>
      <c r="B77" s="42">
        <v>7</v>
      </c>
      <c r="C77" s="42">
        <v>8</v>
      </c>
      <c r="D77" s="42">
        <v>6</v>
      </c>
      <c r="E77" s="42">
        <v>3</v>
      </c>
      <c r="F77" s="42">
        <v>6</v>
      </c>
      <c r="G77" s="42">
        <v>21</v>
      </c>
      <c r="H77" s="42">
        <v>7</v>
      </c>
      <c r="I77" s="42">
        <v>7</v>
      </c>
      <c r="J77" s="40">
        <f>SUM(A77:I77)</f>
        <v>82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225</v>
      </c>
      <c r="B80" s="265" t="s">
        <v>218</v>
      </c>
      <c r="C80" s="265"/>
      <c r="D80" s="265"/>
      <c r="E80" s="265" t="s">
        <v>219</v>
      </c>
      <c r="F80" s="265"/>
      <c r="G80" s="265"/>
      <c r="H80" s="265" t="s">
        <v>220</v>
      </c>
      <c r="I80" s="265"/>
      <c r="J80" s="265"/>
    </row>
    <row r="81" spans="1:10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0" x14ac:dyDescent="0.35">
      <c r="A82" s="49" t="s">
        <v>1</v>
      </c>
      <c r="B82" s="266">
        <v>270</v>
      </c>
      <c r="C82" s="266"/>
      <c r="D82" s="266"/>
      <c r="E82" s="264">
        <v>118</v>
      </c>
      <c r="F82" s="263"/>
      <c r="G82" s="263"/>
      <c r="H82" s="264">
        <v>283</v>
      </c>
      <c r="I82" s="263"/>
      <c r="J82" s="263"/>
    </row>
    <row r="83" spans="1:10" x14ac:dyDescent="0.35">
      <c r="A83" s="49" t="s">
        <v>2</v>
      </c>
      <c r="B83" s="263">
        <v>351</v>
      </c>
      <c r="C83" s="263"/>
      <c r="D83" s="263"/>
      <c r="E83" s="264">
        <v>65</v>
      </c>
      <c r="F83" s="263"/>
      <c r="G83" s="263"/>
      <c r="H83" s="264">
        <v>268</v>
      </c>
      <c r="I83" s="263"/>
      <c r="J83" s="263"/>
    </row>
    <row r="84" spans="1:10" x14ac:dyDescent="0.35">
      <c r="A84" s="49" t="s">
        <v>3</v>
      </c>
      <c r="B84" s="263">
        <v>60</v>
      </c>
      <c r="C84" s="263"/>
      <c r="D84" s="263"/>
      <c r="E84" s="264">
        <v>60</v>
      </c>
      <c r="F84" s="263"/>
      <c r="G84" s="263"/>
      <c r="H84" s="264">
        <v>128</v>
      </c>
      <c r="I84" s="263"/>
      <c r="J84" s="263"/>
    </row>
    <row r="85" spans="1:10" x14ac:dyDescent="0.35">
      <c r="A85" s="49" t="s">
        <v>4</v>
      </c>
      <c r="B85" s="263">
        <v>15</v>
      </c>
      <c r="C85" s="263"/>
      <c r="D85" s="263"/>
      <c r="E85" s="264">
        <v>7</v>
      </c>
      <c r="F85" s="263"/>
      <c r="G85" s="263"/>
      <c r="H85" s="264">
        <v>10</v>
      </c>
      <c r="I85" s="263"/>
      <c r="J85" s="263"/>
    </row>
    <row r="86" spans="1:10" x14ac:dyDescent="0.35">
      <c r="A86" s="49" t="s">
        <v>5</v>
      </c>
      <c r="B86" s="263">
        <v>14</v>
      </c>
      <c r="C86" s="263"/>
      <c r="D86" s="263"/>
      <c r="E86" s="264">
        <v>6</v>
      </c>
      <c r="F86" s="263"/>
      <c r="G86" s="263"/>
      <c r="H86" s="264">
        <v>8</v>
      </c>
      <c r="I86" s="263"/>
      <c r="J86" s="263"/>
    </row>
    <row r="87" spans="1:10" x14ac:dyDescent="0.35">
      <c r="A87" s="49" t="s">
        <v>6</v>
      </c>
      <c r="B87" s="263">
        <v>1</v>
      </c>
      <c r="C87" s="263"/>
      <c r="D87" s="263"/>
      <c r="E87" s="264">
        <v>1</v>
      </c>
      <c r="F87" s="263"/>
      <c r="G87" s="263"/>
      <c r="H87" s="264">
        <v>2</v>
      </c>
      <c r="I87" s="263"/>
      <c r="J87" s="263"/>
    </row>
    <row r="88" spans="1:10" x14ac:dyDescent="0.35">
      <c r="A88" s="49" t="s">
        <v>7</v>
      </c>
      <c r="B88" s="263">
        <v>0</v>
      </c>
      <c r="C88" s="263"/>
      <c r="D88" s="263"/>
      <c r="E88" s="264">
        <v>4</v>
      </c>
      <c r="F88" s="263"/>
      <c r="G88" s="263"/>
      <c r="H88" s="264">
        <v>19</v>
      </c>
      <c r="I88" s="263"/>
      <c r="J88" s="263"/>
    </row>
    <row r="89" spans="1:10" x14ac:dyDescent="0.35">
      <c r="A89" s="65" t="s">
        <v>15</v>
      </c>
      <c r="B89" s="262">
        <f>SUM(B82:D88)</f>
        <v>711</v>
      </c>
      <c r="C89" s="263"/>
      <c r="D89" s="263"/>
      <c r="E89" s="262">
        <f>SUM(E82:G88)</f>
        <v>261</v>
      </c>
      <c r="F89" s="263"/>
      <c r="G89" s="263"/>
      <c r="H89" s="262">
        <f>SUM(H82:J88)</f>
        <v>718</v>
      </c>
      <c r="I89" s="263"/>
      <c r="J89" s="263"/>
    </row>
    <row r="90" spans="1:10" ht="15" thickBot="1" x14ac:dyDescent="0.4"/>
    <row r="91" spans="1:10" ht="15.5" x14ac:dyDescent="0.35">
      <c r="A91" s="34" t="s">
        <v>221</v>
      </c>
      <c r="B91" s="34">
        <f>B11</f>
        <v>51</v>
      </c>
      <c r="C91" s="253" t="s">
        <v>224</v>
      </c>
      <c r="D91" s="254"/>
      <c r="E91" s="254"/>
      <c r="F91" s="254"/>
      <c r="G91" s="254"/>
      <c r="H91" s="254"/>
      <c r="I91" s="254"/>
      <c r="J91" s="255"/>
    </row>
    <row r="92" spans="1:10" ht="44.25" customHeight="1" x14ac:dyDescent="0.35">
      <c r="A92" s="35" t="s">
        <v>222</v>
      </c>
      <c r="B92" s="34">
        <f>J77</f>
        <v>82</v>
      </c>
      <c r="C92" s="259">
        <v>2020</v>
      </c>
      <c r="D92" s="260"/>
      <c r="E92" s="260"/>
      <c r="F92" s="260"/>
      <c r="G92" s="260"/>
      <c r="H92" s="259">
        <v>2019</v>
      </c>
      <c r="I92" s="260"/>
      <c r="J92" s="261"/>
    </row>
    <row r="93" spans="1:10" ht="29.5" thickBot="1" x14ac:dyDescent="0.4">
      <c r="A93" s="35" t="s">
        <v>223</v>
      </c>
      <c r="B93" s="35">
        <v>621</v>
      </c>
      <c r="C93" s="256" t="s">
        <v>114</v>
      </c>
      <c r="D93" s="257"/>
      <c r="E93" s="257"/>
      <c r="F93" s="257" t="s">
        <v>115</v>
      </c>
      <c r="G93" s="258"/>
      <c r="H93" s="256" t="s">
        <v>114</v>
      </c>
      <c r="I93" s="257"/>
      <c r="J93" s="258"/>
    </row>
    <row r="94" spans="1:10" x14ac:dyDescent="0.35">
      <c r="A94" s="34" t="s">
        <v>31</v>
      </c>
      <c r="B94" s="34">
        <f>E103</f>
        <v>99</v>
      </c>
      <c r="C94" s="49" t="s">
        <v>1</v>
      </c>
      <c r="E94" s="52">
        <v>42</v>
      </c>
      <c r="F94" s="55" t="s">
        <v>32</v>
      </c>
      <c r="G94" s="54">
        <v>26</v>
      </c>
      <c r="H94" s="49" t="s">
        <v>1</v>
      </c>
      <c r="J94" s="54">
        <v>71</v>
      </c>
    </row>
    <row r="95" spans="1:10" x14ac:dyDescent="0.35">
      <c r="A95" s="34" t="s">
        <v>27</v>
      </c>
      <c r="B95" s="38">
        <f>C25</f>
        <v>12016</v>
      </c>
      <c r="C95" s="49" t="s">
        <v>2</v>
      </c>
      <c r="E95" s="48">
        <v>29</v>
      </c>
      <c r="F95" s="55" t="s">
        <v>116</v>
      </c>
      <c r="G95" s="54">
        <v>14</v>
      </c>
      <c r="H95" s="49" t="s">
        <v>2</v>
      </c>
      <c r="J95" s="54">
        <v>23</v>
      </c>
    </row>
    <row r="96" spans="1:10" x14ac:dyDescent="0.35">
      <c r="A96" s="58"/>
      <c r="B96" s="59"/>
      <c r="C96" s="49" t="s">
        <v>3</v>
      </c>
      <c r="E96" s="48">
        <v>15</v>
      </c>
      <c r="F96" s="55" t="s">
        <v>34</v>
      </c>
      <c r="G96" s="54">
        <v>18</v>
      </c>
      <c r="H96" s="49" t="s">
        <v>3</v>
      </c>
      <c r="J96" s="54">
        <v>26</v>
      </c>
    </row>
    <row r="97" spans="1:10" x14ac:dyDescent="0.35">
      <c r="C97" s="49" t="s">
        <v>4</v>
      </c>
      <c r="E97" s="48">
        <v>9</v>
      </c>
      <c r="F97" s="55" t="s">
        <v>35</v>
      </c>
      <c r="G97" s="54">
        <v>15</v>
      </c>
      <c r="H97" s="49" t="s">
        <v>4</v>
      </c>
      <c r="J97" s="54">
        <v>9</v>
      </c>
    </row>
    <row r="98" spans="1:10" x14ac:dyDescent="0.35">
      <c r="A98" s="34" t="s">
        <v>109</v>
      </c>
      <c r="B98" s="34">
        <f>D25</f>
        <v>-1542</v>
      </c>
      <c r="C98" s="49" t="s">
        <v>5</v>
      </c>
      <c r="E98" s="48">
        <v>2</v>
      </c>
      <c r="F98" s="56" t="s">
        <v>36</v>
      </c>
      <c r="G98" s="54">
        <v>13</v>
      </c>
      <c r="H98" s="49" t="s">
        <v>5</v>
      </c>
      <c r="J98" s="54">
        <v>4</v>
      </c>
    </row>
    <row r="99" spans="1:10" x14ac:dyDescent="0.35">
      <c r="A99" s="34" t="s">
        <v>110</v>
      </c>
      <c r="B99" s="36">
        <f>((C25-B93)/B25)</f>
        <v>0.84046319516152823</v>
      </c>
      <c r="C99" s="49" t="s">
        <v>6</v>
      </c>
      <c r="E99" s="48">
        <v>1</v>
      </c>
      <c r="F99" s="55" t="s">
        <v>37</v>
      </c>
      <c r="G99" s="54">
        <v>4</v>
      </c>
      <c r="H99" s="49" t="s">
        <v>6</v>
      </c>
      <c r="J99" s="54">
        <v>2</v>
      </c>
    </row>
    <row r="100" spans="1:10" x14ac:dyDescent="0.35">
      <c r="C100" s="49" t="s">
        <v>7</v>
      </c>
      <c r="E100" s="48">
        <v>1</v>
      </c>
      <c r="F100" s="55" t="s">
        <v>38</v>
      </c>
      <c r="G100" s="54">
        <v>9</v>
      </c>
      <c r="H100" s="49" t="s">
        <v>7</v>
      </c>
      <c r="J100" s="54">
        <v>6</v>
      </c>
    </row>
    <row r="101" spans="1:10" x14ac:dyDescent="0.35">
      <c r="C101" s="49" t="s">
        <v>8</v>
      </c>
      <c r="E101" s="48">
        <v>0</v>
      </c>
      <c r="G101" s="54"/>
      <c r="H101" s="49" t="s">
        <v>8</v>
      </c>
      <c r="J101" s="54">
        <v>0</v>
      </c>
    </row>
    <row r="102" spans="1:10" x14ac:dyDescent="0.35">
      <c r="C102" s="49" t="s">
        <v>20</v>
      </c>
      <c r="E102" s="48">
        <v>0</v>
      </c>
      <c r="G102" s="54"/>
      <c r="H102" s="49" t="s">
        <v>20</v>
      </c>
      <c r="J102" s="54">
        <v>0</v>
      </c>
    </row>
    <row r="103" spans="1:10" ht="15" thickBot="1" x14ac:dyDescent="0.4">
      <c r="A103" s="47" t="s">
        <v>82</v>
      </c>
      <c r="B103" s="34">
        <v>282</v>
      </c>
      <c r="C103" s="50"/>
      <c r="D103" s="51"/>
      <c r="E103" s="53">
        <f>SUM(E94:E102)</f>
        <v>99</v>
      </c>
      <c r="F103" s="51"/>
      <c r="G103" s="57">
        <f>SUM(G94:G102)</f>
        <v>99</v>
      </c>
      <c r="H103" s="51"/>
      <c r="I103" s="51"/>
      <c r="J103" s="57">
        <f>SUM(J94:J102)</f>
        <v>141</v>
      </c>
    </row>
  </sheetData>
  <mergeCells count="39">
    <mergeCell ref="A79:B79"/>
    <mergeCell ref="A14:D14"/>
    <mergeCell ref="A69:D69"/>
    <mergeCell ref="A70:D70"/>
    <mergeCell ref="A71:D71"/>
    <mergeCell ref="A72:D72"/>
    <mergeCell ref="B80:D81"/>
    <mergeCell ref="E80:G81"/>
    <mergeCell ref="H80:J81"/>
    <mergeCell ref="B82:D82"/>
    <mergeCell ref="E82:G82"/>
    <mergeCell ref="H82:J82"/>
    <mergeCell ref="B83:D83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C93:E93"/>
    <mergeCell ref="F93:G93"/>
    <mergeCell ref="H93:J93"/>
    <mergeCell ref="B89:D89"/>
    <mergeCell ref="E89:G89"/>
    <mergeCell ref="H89:J89"/>
    <mergeCell ref="C91:J91"/>
    <mergeCell ref="C92:G92"/>
    <mergeCell ref="H92:J92"/>
  </mergeCells>
  <pageMargins left="0.7" right="0.7" top="0.75" bottom="0.75" header="0.3" footer="0.3"/>
  <pageSetup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42DD5-A423-46E7-ADD6-790755B49494}">
  <dimension ref="A1:N103"/>
  <sheetViews>
    <sheetView workbookViewId="0">
      <selection activeCell="D16" sqref="D16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16</v>
      </c>
    </row>
    <row r="3" spans="1:13" x14ac:dyDescent="0.35">
      <c r="A3" s="8" t="s">
        <v>2</v>
      </c>
      <c r="B3">
        <v>7</v>
      </c>
    </row>
    <row r="4" spans="1:13" x14ac:dyDescent="0.35">
      <c r="A4" s="8" t="s">
        <v>3</v>
      </c>
      <c r="B4">
        <v>15</v>
      </c>
    </row>
    <row r="5" spans="1:13" x14ac:dyDescent="0.35">
      <c r="A5" s="8" t="s">
        <v>4</v>
      </c>
      <c r="B5">
        <v>2</v>
      </c>
    </row>
    <row r="6" spans="1:13" x14ac:dyDescent="0.35">
      <c r="A6" s="8" t="s">
        <v>5</v>
      </c>
      <c r="B6">
        <v>1</v>
      </c>
    </row>
    <row r="7" spans="1:13" x14ac:dyDescent="0.35">
      <c r="A7" s="8" t="s">
        <v>6</v>
      </c>
      <c r="B7">
        <v>0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41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48" t="s">
        <v>17</v>
      </c>
      <c r="B14" s="249"/>
      <c r="C14" s="249"/>
      <c r="D14" s="250"/>
      <c r="E14" s="8" t="s">
        <v>117</v>
      </c>
    </row>
    <row r="15" spans="1:13" ht="30.5" thickBot="1" x14ac:dyDescent="0.4">
      <c r="A15" s="16"/>
      <c r="B15" s="28" t="s">
        <v>65</v>
      </c>
      <c r="C15" s="28" t="s">
        <v>227</v>
      </c>
      <c r="D15" s="29" t="s">
        <v>21</v>
      </c>
    </row>
    <row r="16" spans="1:13" ht="15" thickTop="1" x14ac:dyDescent="0.35">
      <c r="A16" s="17" t="s">
        <v>1</v>
      </c>
      <c r="B16" s="30">
        <v>5546</v>
      </c>
      <c r="C16" s="30">
        <v>4722</v>
      </c>
      <c r="D16" s="31">
        <f t="shared" ref="D16:D25" si="0">C16-B16</f>
        <v>-824</v>
      </c>
      <c r="M16" s="68"/>
    </row>
    <row r="17" spans="1:13" x14ac:dyDescent="0.35">
      <c r="A17" s="17" t="s">
        <v>2</v>
      </c>
      <c r="B17" s="30">
        <v>6302</v>
      </c>
      <c r="C17" s="30">
        <v>5973</v>
      </c>
      <c r="D17" s="31">
        <f t="shared" si="0"/>
        <v>-329</v>
      </c>
      <c r="E17" s="12"/>
    </row>
    <row r="18" spans="1:13" x14ac:dyDescent="0.35">
      <c r="A18" s="17" t="s">
        <v>3</v>
      </c>
      <c r="B18" s="30">
        <v>1058</v>
      </c>
      <c r="C18" s="30">
        <v>878</v>
      </c>
      <c r="D18" s="31">
        <f t="shared" si="0"/>
        <v>-180</v>
      </c>
      <c r="E18" s="12"/>
    </row>
    <row r="19" spans="1:13" x14ac:dyDescent="0.35">
      <c r="A19" s="17" t="s">
        <v>4</v>
      </c>
      <c r="B19" s="30">
        <v>217</v>
      </c>
      <c r="C19" s="30">
        <v>157</v>
      </c>
      <c r="D19" s="31">
        <f t="shared" si="0"/>
        <v>-60</v>
      </c>
      <c r="E19" s="12"/>
    </row>
    <row r="20" spans="1:13" x14ac:dyDescent="0.35">
      <c r="A20" s="17" t="s">
        <v>5</v>
      </c>
      <c r="B20" s="30">
        <v>157</v>
      </c>
      <c r="C20" s="30">
        <v>162</v>
      </c>
      <c r="D20" s="31">
        <f t="shared" si="0"/>
        <v>5</v>
      </c>
      <c r="E20" s="12"/>
    </row>
    <row r="21" spans="1:13" x14ac:dyDescent="0.35">
      <c r="A21" s="17" t="s">
        <v>6</v>
      </c>
      <c r="B21" s="30">
        <v>50</v>
      </c>
      <c r="C21" s="30">
        <v>40</v>
      </c>
      <c r="D21" s="31">
        <f t="shared" si="0"/>
        <v>-10</v>
      </c>
      <c r="E21" s="12"/>
    </row>
    <row r="22" spans="1:13" x14ac:dyDescent="0.35">
      <c r="A22" s="17" t="s">
        <v>7</v>
      </c>
      <c r="B22" s="30">
        <v>169</v>
      </c>
      <c r="C22" s="30">
        <v>72</v>
      </c>
      <c r="D22" s="31">
        <f t="shared" si="0"/>
        <v>-97</v>
      </c>
      <c r="E22" s="12"/>
    </row>
    <row r="23" spans="1:13" x14ac:dyDescent="0.35">
      <c r="A23" s="17" t="s">
        <v>8</v>
      </c>
      <c r="B23" s="15">
        <v>61</v>
      </c>
      <c r="C23" s="15">
        <v>71</v>
      </c>
      <c r="D23" s="18">
        <f t="shared" si="0"/>
        <v>10</v>
      </c>
      <c r="E23" s="12"/>
    </row>
    <row r="24" spans="1:13" x14ac:dyDescent="0.35">
      <c r="A24" s="17" t="s">
        <v>20</v>
      </c>
      <c r="B24" s="15">
        <v>83</v>
      </c>
      <c r="C24" s="15">
        <v>57</v>
      </c>
      <c r="D24" s="18">
        <f t="shared" si="0"/>
        <v>-26</v>
      </c>
      <c r="E24" s="12"/>
    </row>
    <row r="25" spans="1:13" ht="15" thickBot="1" x14ac:dyDescent="0.4">
      <c r="A25" s="19"/>
      <c r="B25" s="37">
        <f>SUM(B16:B24)</f>
        <v>13643</v>
      </c>
      <c r="C25" s="37">
        <f>SUM(C16:C24)</f>
        <v>12132</v>
      </c>
      <c r="D25" s="21">
        <f t="shared" si="0"/>
        <v>-1511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814</v>
      </c>
      <c r="C30" s="9">
        <v>993</v>
      </c>
      <c r="D30" s="9">
        <v>161</v>
      </c>
      <c r="E30" s="9">
        <v>34</v>
      </c>
      <c r="F30" s="9">
        <v>23</v>
      </c>
      <c r="G30" s="9">
        <v>9</v>
      </c>
      <c r="H30" s="9">
        <v>1</v>
      </c>
      <c r="I30" s="9">
        <v>48</v>
      </c>
      <c r="J30" s="9">
        <f t="shared" ref="J30:J36" si="1">SUM(B30:I30)</f>
        <v>2083</v>
      </c>
    </row>
    <row r="31" spans="1:13" x14ac:dyDescent="0.35">
      <c r="A31" s="8" t="s">
        <v>33</v>
      </c>
      <c r="B31" s="9">
        <v>811</v>
      </c>
      <c r="C31" s="9">
        <v>1016</v>
      </c>
      <c r="D31" s="9">
        <v>139</v>
      </c>
      <c r="E31" s="9">
        <v>28</v>
      </c>
      <c r="F31" s="9">
        <v>30</v>
      </c>
      <c r="G31" s="9">
        <v>10</v>
      </c>
      <c r="H31" s="9">
        <v>4</v>
      </c>
      <c r="I31" s="9">
        <v>0</v>
      </c>
      <c r="J31" s="9">
        <f t="shared" si="1"/>
        <v>2038</v>
      </c>
    </row>
    <row r="32" spans="1:13" x14ac:dyDescent="0.35">
      <c r="A32" s="8" t="s">
        <v>34</v>
      </c>
      <c r="B32" s="9">
        <v>881</v>
      </c>
      <c r="C32" s="9">
        <v>1063</v>
      </c>
      <c r="D32" s="9">
        <v>115</v>
      </c>
      <c r="E32" s="9">
        <v>28</v>
      </c>
      <c r="F32" s="9">
        <v>23</v>
      </c>
      <c r="G32" s="9">
        <v>3</v>
      </c>
      <c r="H32" s="9">
        <v>0</v>
      </c>
      <c r="I32" s="9">
        <v>0</v>
      </c>
      <c r="J32" s="9">
        <f t="shared" si="1"/>
        <v>2113</v>
      </c>
      <c r="M32" s="68"/>
    </row>
    <row r="33" spans="1:14" x14ac:dyDescent="0.35">
      <c r="A33" s="8" t="s">
        <v>35</v>
      </c>
      <c r="B33" s="9">
        <v>645</v>
      </c>
      <c r="C33" s="9">
        <v>928</v>
      </c>
      <c r="D33" s="9">
        <v>142</v>
      </c>
      <c r="E33" s="9">
        <v>19</v>
      </c>
      <c r="F33" s="9">
        <v>20</v>
      </c>
      <c r="G33" s="9">
        <v>6</v>
      </c>
      <c r="H33" s="9">
        <v>2</v>
      </c>
      <c r="I33" s="9">
        <v>0</v>
      </c>
      <c r="J33" s="9">
        <f t="shared" si="1"/>
        <v>1762</v>
      </c>
    </row>
    <row r="34" spans="1:14" x14ac:dyDescent="0.35">
      <c r="A34" s="8" t="s">
        <v>36</v>
      </c>
      <c r="B34" s="9">
        <v>513</v>
      </c>
      <c r="C34" s="9">
        <v>593</v>
      </c>
      <c r="D34" s="9">
        <v>122</v>
      </c>
      <c r="E34" s="9">
        <v>15</v>
      </c>
      <c r="F34" s="9">
        <v>17</v>
      </c>
      <c r="G34" s="9">
        <v>4</v>
      </c>
      <c r="H34" s="9">
        <v>1</v>
      </c>
      <c r="I34" s="9">
        <v>1</v>
      </c>
      <c r="J34" s="9">
        <f t="shared" si="1"/>
        <v>1266</v>
      </c>
    </row>
    <row r="35" spans="1:14" x14ac:dyDescent="0.35">
      <c r="A35" s="8" t="s">
        <v>37</v>
      </c>
      <c r="B35" s="9">
        <v>429</v>
      </c>
      <c r="C35" s="9">
        <v>510</v>
      </c>
      <c r="D35" s="9">
        <v>76</v>
      </c>
      <c r="E35" s="9">
        <v>12</v>
      </c>
      <c r="F35" s="9">
        <v>20</v>
      </c>
      <c r="G35" s="9">
        <v>1</v>
      </c>
      <c r="H35" s="9">
        <v>7</v>
      </c>
      <c r="I35" s="9">
        <v>0</v>
      </c>
      <c r="J35" s="9">
        <f t="shared" si="1"/>
        <v>1055</v>
      </c>
    </row>
    <row r="36" spans="1:14" x14ac:dyDescent="0.35">
      <c r="A36" s="8" t="s">
        <v>38</v>
      </c>
      <c r="B36" s="9">
        <v>662</v>
      </c>
      <c r="C36" s="9">
        <v>903</v>
      </c>
      <c r="D36" s="9">
        <v>123</v>
      </c>
      <c r="E36" s="9">
        <v>24</v>
      </c>
      <c r="F36" s="9">
        <v>31</v>
      </c>
      <c r="G36" s="9">
        <v>7</v>
      </c>
      <c r="H36" s="9">
        <v>57</v>
      </c>
      <c r="I36" s="9">
        <v>8</v>
      </c>
      <c r="J36" s="9">
        <f t="shared" si="1"/>
        <v>1815</v>
      </c>
    </row>
    <row r="37" spans="1:14" ht="15" thickBot="1" x14ac:dyDescent="0.4">
      <c r="B37" s="13">
        <f t="shared" ref="B37:J37" si="2">SUM(B30:B36)</f>
        <v>4755</v>
      </c>
      <c r="C37" s="13">
        <f t="shared" si="2"/>
        <v>6006</v>
      </c>
      <c r="D37" s="13">
        <f t="shared" si="2"/>
        <v>878</v>
      </c>
      <c r="E37" s="13">
        <f t="shared" si="2"/>
        <v>160</v>
      </c>
      <c r="F37" s="13">
        <f t="shared" si="2"/>
        <v>164</v>
      </c>
      <c r="G37" s="13">
        <f t="shared" si="2"/>
        <v>40</v>
      </c>
      <c r="H37" s="13">
        <f t="shared" si="2"/>
        <v>72</v>
      </c>
      <c r="I37" s="13">
        <f t="shared" si="2"/>
        <v>57</v>
      </c>
      <c r="J37" s="13">
        <f t="shared" si="2"/>
        <v>12132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231</v>
      </c>
      <c r="B69" s="251"/>
      <c r="C69" s="251"/>
      <c r="D69" s="251"/>
      <c r="E69" s="67">
        <v>8</v>
      </c>
    </row>
    <row r="70" spans="1:10" x14ac:dyDescent="0.35">
      <c r="A70" s="251" t="s">
        <v>232</v>
      </c>
      <c r="B70" s="251"/>
      <c r="C70" s="251"/>
      <c r="D70" s="251"/>
      <c r="E70" s="67">
        <v>18</v>
      </c>
    </row>
    <row r="71" spans="1:10" x14ac:dyDescent="0.35">
      <c r="A71" s="251" t="s">
        <v>229</v>
      </c>
      <c r="B71" s="251"/>
      <c r="C71" s="251"/>
      <c r="D71" s="251"/>
      <c r="E71" s="34">
        <v>4</v>
      </c>
    </row>
    <row r="72" spans="1:10" x14ac:dyDescent="0.35">
      <c r="A72" s="251" t="s">
        <v>230</v>
      </c>
      <c r="B72" s="252"/>
      <c r="C72" s="252"/>
      <c r="D72" s="252"/>
      <c r="E72" s="34">
        <v>0</v>
      </c>
    </row>
    <row r="74" spans="1:10" ht="17.5" thickBot="1" x14ac:dyDescent="0.45">
      <c r="A74" s="39" t="s">
        <v>233</v>
      </c>
      <c r="B74" s="39"/>
      <c r="C74" s="39"/>
    </row>
    <row r="75" spans="1:10" ht="15" thickTop="1" x14ac:dyDescent="0.35"/>
    <row r="76" spans="1:10" ht="15" thickBot="1" x14ac:dyDescent="0.4">
      <c r="A76" s="43">
        <v>44013</v>
      </c>
      <c r="B76" s="43">
        <v>43983</v>
      </c>
      <c r="C76" s="43">
        <v>43952</v>
      </c>
      <c r="D76" s="43">
        <v>43922</v>
      </c>
      <c r="E76" s="43">
        <v>43891</v>
      </c>
      <c r="F76" s="43" t="s">
        <v>228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19</v>
      </c>
      <c r="B77" s="42">
        <v>9</v>
      </c>
      <c r="C77" s="42">
        <v>3</v>
      </c>
      <c r="D77" s="42">
        <v>0</v>
      </c>
      <c r="E77" s="42">
        <v>3</v>
      </c>
      <c r="F77" s="42">
        <v>3</v>
      </c>
      <c r="G77" s="42">
        <v>22</v>
      </c>
      <c r="H77" s="42">
        <v>6</v>
      </c>
      <c r="I77" s="42">
        <v>5</v>
      </c>
      <c r="J77" s="40">
        <f>SUM(A77:I77)</f>
        <v>70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240</v>
      </c>
      <c r="B80" s="265" t="s">
        <v>234</v>
      </c>
      <c r="C80" s="265"/>
      <c r="D80" s="265"/>
      <c r="E80" s="265" t="s">
        <v>235</v>
      </c>
      <c r="F80" s="265"/>
      <c r="G80" s="265"/>
      <c r="H80" s="265" t="s">
        <v>236</v>
      </c>
      <c r="I80" s="265"/>
      <c r="J80" s="265"/>
    </row>
    <row r="81" spans="1:10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0" x14ac:dyDescent="0.35">
      <c r="A82" s="49" t="s">
        <v>1</v>
      </c>
      <c r="B82" s="266">
        <v>95</v>
      </c>
      <c r="C82" s="266"/>
      <c r="D82" s="266"/>
      <c r="E82" s="264">
        <v>200</v>
      </c>
      <c r="F82" s="263"/>
      <c r="G82" s="263"/>
      <c r="H82" s="264">
        <v>157</v>
      </c>
      <c r="I82" s="263"/>
      <c r="J82" s="263"/>
    </row>
    <row r="83" spans="1:10" x14ac:dyDescent="0.35">
      <c r="A83" s="49" t="s">
        <v>2</v>
      </c>
      <c r="B83" s="263">
        <v>42</v>
      </c>
      <c r="C83" s="263"/>
      <c r="D83" s="263"/>
      <c r="E83" s="264">
        <v>173</v>
      </c>
      <c r="F83" s="263"/>
      <c r="G83" s="263"/>
      <c r="H83" s="264">
        <v>131</v>
      </c>
      <c r="I83" s="263"/>
      <c r="J83" s="263"/>
    </row>
    <row r="84" spans="1:10" x14ac:dyDescent="0.35">
      <c r="A84" s="49" t="s">
        <v>3</v>
      </c>
      <c r="B84" s="263">
        <v>43</v>
      </c>
      <c r="C84" s="263"/>
      <c r="D84" s="263"/>
      <c r="E84" s="264">
        <v>97</v>
      </c>
      <c r="F84" s="263"/>
      <c r="G84" s="263"/>
      <c r="H84" s="264">
        <v>67</v>
      </c>
      <c r="I84" s="263"/>
      <c r="J84" s="263"/>
    </row>
    <row r="85" spans="1:10" x14ac:dyDescent="0.35">
      <c r="A85" s="49" t="s">
        <v>4</v>
      </c>
      <c r="B85" s="263">
        <v>6</v>
      </c>
      <c r="C85" s="263"/>
      <c r="D85" s="263"/>
      <c r="E85" s="264">
        <v>8</v>
      </c>
      <c r="F85" s="263"/>
      <c r="G85" s="263"/>
      <c r="H85" s="264">
        <v>12</v>
      </c>
      <c r="I85" s="263"/>
      <c r="J85" s="263"/>
    </row>
    <row r="86" spans="1:10" x14ac:dyDescent="0.35">
      <c r="A86" s="49" t="s">
        <v>5</v>
      </c>
      <c r="B86" s="263">
        <v>5</v>
      </c>
      <c r="C86" s="263"/>
      <c r="D86" s="263"/>
      <c r="E86" s="264">
        <v>4</v>
      </c>
      <c r="F86" s="263"/>
      <c r="G86" s="263"/>
      <c r="H86" s="264">
        <v>2</v>
      </c>
      <c r="I86" s="263"/>
      <c r="J86" s="263"/>
    </row>
    <row r="87" spans="1:10" x14ac:dyDescent="0.35">
      <c r="A87" s="49" t="s">
        <v>6</v>
      </c>
      <c r="B87" s="263">
        <v>1</v>
      </c>
      <c r="C87" s="263"/>
      <c r="D87" s="263"/>
      <c r="E87" s="264">
        <v>2</v>
      </c>
      <c r="F87" s="263"/>
      <c r="G87" s="263"/>
      <c r="H87" s="264">
        <v>4</v>
      </c>
      <c r="I87" s="263"/>
      <c r="J87" s="263"/>
    </row>
    <row r="88" spans="1:10" x14ac:dyDescent="0.35">
      <c r="A88" s="49" t="s">
        <v>7</v>
      </c>
      <c r="B88" s="263">
        <v>4</v>
      </c>
      <c r="C88" s="263"/>
      <c r="D88" s="263"/>
      <c r="E88" s="264">
        <v>18</v>
      </c>
      <c r="F88" s="263"/>
      <c r="G88" s="263"/>
      <c r="H88" s="264">
        <v>8</v>
      </c>
      <c r="I88" s="263"/>
      <c r="J88" s="263"/>
    </row>
    <row r="89" spans="1:10" x14ac:dyDescent="0.35">
      <c r="A89" s="65" t="s">
        <v>15</v>
      </c>
      <c r="B89" s="262">
        <f>SUM(B82:D88)</f>
        <v>196</v>
      </c>
      <c r="C89" s="263"/>
      <c r="D89" s="263"/>
      <c r="E89" s="262">
        <f>SUM(E82:G88)</f>
        <v>502</v>
      </c>
      <c r="F89" s="263"/>
      <c r="G89" s="263"/>
      <c r="H89" s="262">
        <f>SUM(H82:J88)</f>
        <v>381</v>
      </c>
      <c r="I89" s="263"/>
      <c r="J89" s="263"/>
    </row>
    <row r="90" spans="1:10" ht="15" thickBot="1" x14ac:dyDescent="0.4"/>
    <row r="91" spans="1:10" ht="15.5" x14ac:dyDescent="0.35">
      <c r="A91" s="34" t="s">
        <v>69</v>
      </c>
      <c r="B91" s="34">
        <f>B11</f>
        <v>41</v>
      </c>
      <c r="C91" s="253" t="s">
        <v>238</v>
      </c>
      <c r="D91" s="254"/>
      <c r="E91" s="254"/>
      <c r="F91" s="254"/>
      <c r="G91" s="254"/>
      <c r="H91" s="254"/>
      <c r="I91" s="254"/>
      <c r="J91" s="255"/>
    </row>
    <row r="92" spans="1:10" ht="44.25" customHeight="1" x14ac:dyDescent="0.35">
      <c r="A92" s="35" t="s">
        <v>237</v>
      </c>
      <c r="B92" s="34">
        <f>J77</f>
        <v>70</v>
      </c>
      <c r="C92" s="259">
        <v>2020</v>
      </c>
      <c r="D92" s="260"/>
      <c r="E92" s="260"/>
      <c r="F92" s="260"/>
      <c r="G92" s="260"/>
      <c r="H92" s="259">
        <v>2019</v>
      </c>
      <c r="I92" s="260"/>
      <c r="J92" s="261"/>
    </row>
    <row r="93" spans="1:10" ht="29.5" thickBot="1" x14ac:dyDescent="0.4">
      <c r="A93" s="35" t="s">
        <v>239</v>
      </c>
      <c r="B93" s="35">
        <v>585</v>
      </c>
      <c r="C93" s="256" t="s">
        <v>114</v>
      </c>
      <c r="D93" s="257"/>
      <c r="E93" s="257"/>
      <c r="F93" s="257" t="s">
        <v>115</v>
      </c>
      <c r="G93" s="258"/>
      <c r="H93" s="256" t="s">
        <v>114</v>
      </c>
      <c r="I93" s="257"/>
      <c r="J93" s="258"/>
    </row>
    <row r="94" spans="1:10" x14ac:dyDescent="0.35">
      <c r="A94" s="34" t="s">
        <v>61</v>
      </c>
      <c r="B94" s="34">
        <f>E103</f>
        <v>577</v>
      </c>
      <c r="C94" s="49" t="s">
        <v>1</v>
      </c>
      <c r="E94" s="52">
        <v>211</v>
      </c>
      <c r="F94" s="55" t="s">
        <v>32</v>
      </c>
      <c r="G94" s="54">
        <v>109</v>
      </c>
      <c r="H94" s="49" t="s">
        <v>1</v>
      </c>
      <c r="J94" s="54">
        <v>215</v>
      </c>
    </row>
    <row r="95" spans="1:10" x14ac:dyDescent="0.35">
      <c r="A95" s="34" t="s">
        <v>27</v>
      </c>
      <c r="B95" s="38">
        <f>C25</f>
        <v>12132</v>
      </c>
      <c r="C95" s="49" t="s">
        <v>2</v>
      </c>
      <c r="E95" s="48">
        <v>293</v>
      </c>
      <c r="F95" s="55" t="s">
        <v>116</v>
      </c>
      <c r="G95" s="54">
        <v>107</v>
      </c>
      <c r="H95" s="49" t="s">
        <v>2</v>
      </c>
      <c r="J95" s="54">
        <v>278</v>
      </c>
    </row>
    <row r="96" spans="1:10" x14ac:dyDescent="0.35">
      <c r="A96" s="58"/>
      <c r="B96" s="59"/>
      <c r="C96" s="49" t="s">
        <v>3</v>
      </c>
      <c r="E96" s="48">
        <v>51</v>
      </c>
      <c r="F96" s="55" t="s">
        <v>34</v>
      </c>
      <c r="G96" s="54">
        <v>100</v>
      </c>
      <c r="H96" s="49" t="s">
        <v>3</v>
      </c>
      <c r="J96" s="54">
        <v>50</v>
      </c>
    </row>
    <row r="97" spans="1:10" x14ac:dyDescent="0.35">
      <c r="C97" s="49" t="s">
        <v>4</v>
      </c>
      <c r="E97" s="48">
        <v>11</v>
      </c>
      <c r="F97" s="55" t="s">
        <v>35</v>
      </c>
      <c r="G97" s="54">
        <v>87</v>
      </c>
      <c r="H97" s="49" t="s">
        <v>4</v>
      </c>
      <c r="J97" s="54">
        <v>8</v>
      </c>
    </row>
    <row r="98" spans="1:10" x14ac:dyDescent="0.35">
      <c r="A98" s="34" t="s">
        <v>109</v>
      </c>
      <c r="B98" s="34">
        <f>D25</f>
        <v>-1511</v>
      </c>
      <c r="C98" s="49" t="s">
        <v>5</v>
      </c>
      <c r="E98" s="48">
        <v>9</v>
      </c>
      <c r="F98" s="56" t="s">
        <v>36</v>
      </c>
      <c r="G98" s="54">
        <v>47</v>
      </c>
      <c r="H98" s="49" t="s">
        <v>5</v>
      </c>
      <c r="J98" s="54">
        <v>9</v>
      </c>
    </row>
    <row r="99" spans="1:10" x14ac:dyDescent="0.35">
      <c r="A99" s="34" t="s">
        <v>110</v>
      </c>
      <c r="B99" s="36">
        <f>((C25-B93)/B25)</f>
        <v>0.84636810085758263</v>
      </c>
      <c r="C99" s="49" t="s">
        <v>6</v>
      </c>
      <c r="E99" s="48">
        <v>2</v>
      </c>
      <c r="F99" s="55" t="s">
        <v>37</v>
      </c>
      <c r="G99" s="54">
        <v>48</v>
      </c>
      <c r="H99" s="49" t="s">
        <v>6</v>
      </c>
      <c r="J99" s="54">
        <v>2</v>
      </c>
    </row>
    <row r="100" spans="1:10" x14ac:dyDescent="0.35">
      <c r="C100" s="49" t="s">
        <v>7</v>
      </c>
      <c r="E100" s="48">
        <v>0</v>
      </c>
      <c r="F100" s="55" t="s">
        <v>38</v>
      </c>
      <c r="G100" s="54">
        <v>79</v>
      </c>
      <c r="H100" s="49" t="s">
        <v>7</v>
      </c>
      <c r="J100" s="54">
        <v>0</v>
      </c>
    </row>
    <row r="101" spans="1:10" x14ac:dyDescent="0.35">
      <c r="C101" s="49" t="s">
        <v>8</v>
      </c>
      <c r="E101" s="48">
        <v>0</v>
      </c>
      <c r="G101" s="54"/>
      <c r="H101" s="49" t="s">
        <v>8</v>
      </c>
      <c r="J101" s="54">
        <v>0</v>
      </c>
    </row>
    <row r="102" spans="1:10" x14ac:dyDescent="0.35">
      <c r="C102" s="49" t="s">
        <v>20</v>
      </c>
      <c r="E102" s="48">
        <v>0</v>
      </c>
      <c r="G102" s="54"/>
      <c r="H102" s="49" t="s">
        <v>20</v>
      </c>
      <c r="J102" s="54">
        <v>0</v>
      </c>
    </row>
    <row r="103" spans="1:10" ht="15" thickBot="1" x14ac:dyDescent="0.4">
      <c r="A103" s="47" t="s">
        <v>82</v>
      </c>
      <c r="B103" s="34">
        <v>281</v>
      </c>
      <c r="C103" s="50"/>
      <c r="D103" s="51"/>
      <c r="E103" s="53">
        <f>SUM(E94:E102)</f>
        <v>577</v>
      </c>
      <c r="F103" s="51"/>
      <c r="G103" s="57">
        <f>SUM(G94:G102)</f>
        <v>577</v>
      </c>
      <c r="H103" s="51"/>
      <c r="I103" s="51"/>
      <c r="J103" s="57">
        <f>SUM(J94:J102)</f>
        <v>562</v>
      </c>
    </row>
  </sheetData>
  <mergeCells count="39">
    <mergeCell ref="C93:E93"/>
    <mergeCell ref="F93:G93"/>
    <mergeCell ref="H93:J93"/>
    <mergeCell ref="B89:D89"/>
    <mergeCell ref="E89:G89"/>
    <mergeCell ref="H89:J89"/>
    <mergeCell ref="C91:J91"/>
    <mergeCell ref="C92:G92"/>
    <mergeCell ref="H92:J92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B83:D83"/>
    <mergeCell ref="E83:G83"/>
    <mergeCell ref="H83:J83"/>
    <mergeCell ref="B84:D84"/>
    <mergeCell ref="E84:G84"/>
    <mergeCell ref="H84:J84"/>
    <mergeCell ref="B80:D81"/>
    <mergeCell ref="E80:G81"/>
    <mergeCell ref="H80:J81"/>
    <mergeCell ref="B82:D82"/>
    <mergeCell ref="E82:G82"/>
    <mergeCell ref="H82:J82"/>
    <mergeCell ref="A79:B79"/>
    <mergeCell ref="A14:D14"/>
    <mergeCell ref="A69:D69"/>
    <mergeCell ref="A70:D70"/>
    <mergeCell ref="A71:D71"/>
    <mergeCell ref="A72:D72"/>
  </mergeCells>
  <pageMargins left="0.7" right="0.7" top="0.75" bottom="0.75" header="0.3" footer="0.3"/>
  <pageSetup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98D65-40C4-41A4-A415-C81B91C3DC7A}">
  <dimension ref="A1:N103"/>
  <sheetViews>
    <sheetView workbookViewId="0"/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12</v>
      </c>
    </row>
    <row r="3" spans="1:13" x14ac:dyDescent="0.35">
      <c r="A3" s="8" t="s">
        <v>2</v>
      </c>
      <c r="B3">
        <v>5</v>
      </c>
    </row>
    <row r="4" spans="1:13" x14ac:dyDescent="0.35">
      <c r="A4" s="8" t="s">
        <v>3</v>
      </c>
      <c r="B4">
        <v>9</v>
      </c>
    </row>
    <row r="5" spans="1:13" x14ac:dyDescent="0.35">
      <c r="A5" s="8" t="s">
        <v>4</v>
      </c>
      <c r="B5">
        <v>1</v>
      </c>
    </row>
    <row r="6" spans="1:13" x14ac:dyDescent="0.35">
      <c r="A6" s="8" t="s">
        <v>5</v>
      </c>
      <c r="B6">
        <v>1</v>
      </c>
    </row>
    <row r="7" spans="1:13" x14ac:dyDescent="0.35">
      <c r="A7" s="8" t="s">
        <v>6</v>
      </c>
      <c r="B7">
        <v>0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28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48" t="s">
        <v>17</v>
      </c>
      <c r="B14" s="249"/>
      <c r="C14" s="249"/>
      <c r="D14" s="250"/>
      <c r="E14" s="8" t="s">
        <v>117</v>
      </c>
    </row>
    <row r="15" spans="1:13" ht="30.5" thickBot="1" x14ac:dyDescent="0.4">
      <c r="A15" s="16"/>
      <c r="B15" s="28" t="s">
        <v>71</v>
      </c>
      <c r="C15" s="28" t="s">
        <v>241</v>
      </c>
      <c r="D15" s="29" t="s">
        <v>21</v>
      </c>
    </row>
    <row r="16" spans="1:13" ht="15" thickTop="1" x14ac:dyDescent="0.35">
      <c r="A16" s="17" t="s">
        <v>1</v>
      </c>
      <c r="B16" s="30">
        <v>5504</v>
      </c>
      <c r="C16" s="30">
        <v>4725</v>
      </c>
      <c r="D16" s="31">
        <f t="shared" ref="D16:D25" si="0">C16-B16</f>
        <v>-779</v>
      </c>
      <c r="M16" s="68"/>
    </row>
    <row r="17" spans="1:13" x14ac:dyDescent="0.35">
      <c r="A17" s="17" t="s">
        <v>2</v>
      </c>
      <c r="B17" s="30">
        <v>6303</v>
      </c>
      <c r="C17" s="30">
        <v>6068</v>
      </c>
      <c r="D17" s="31">
        <f t="shared" si="0"/>
        <v>-235</v>
      </c>
      <c r="E17" s="12"/>
    </row>
    <row r="18" spans="1:13" x14ac:dyDescent="0.35">
      <c r="A18" s="17" t="s">
        <v>3</v>
      </c>
      <c r="B18" s="30">
        <v>1071</v>
      </c>
      <c r="C18" s="30">
        <v>882</v>
      </c>
      <c r="D18" s="31">
        <f t="shared" si="0"/>
        <v>-189</v>
      </c>
      <c r="E18" s="12"/>
    </row>
    <row r="19" spans="1:13" x14ac:dyDescent="0.35">
      <c r="A19" s="17" t="s">
        <v>4</v>
      </c>
      <c r="B19" s="30">
        <v>216</v>
      </c>
      <c r="C19" s="30">
        <v>159</v>
      </c>
      <c r="D19" s="31">
        <f t="shared" si="0"/>
        <v>-57</v>
      </c>
      <c r="E19" s="12"/>
    </row>
    <row r="20" spans="1:13" x14ac:dyDescent="0.35">
      <c r="A20" s="17" t="s">
        <v>5</v>
      </c>
      <c r="B20" s="30">
        <v>155</v>
      </c>
      <c r="C20" s="30">
        <v>159</v>
      </c>
      <c r="D20" s="31">
        <f t="shared" si="0"/>
        <v>4</v>
      </c>
      <c r="E20" s="12"/>
    </row>
    <row r="21" spans="1:13" x14ac:dyDescent="0.35">
      <c r="A21" s="17" t="s">
        <v>6</v>
      </c>
      <c r="B21" s="30">
        <v>51</v>
      </c>
      <c r="C21" s="30">
        <v>39</v>
      </c>
      <c r="D21" s="31">
        <f t="shared" si="0"/>
        <v>-12</v>
      </c>
      <c r="E21" s="12"/>
    </row>
    <row r="22" spans="1:13" x14ac:dyDescent="0.35">
      <c r="A22" s="17" t="s">
        <v>7</v>
      </c>
      <c r="B22" s="30">
        <v>169</v>
      </c>
      <c r="C22" s="30">
        <v>76</v>
      </c>
      <c r="D22" s="31">
        <f t="shared" si="0"/>
        <v>-93</v>
      </c>
      <c r="E22" s="12"/>
    </row>
    <row r="23" spans="1:13" x14ac:dyDescent="0.35">
      <c r="A23" s="17" t="s">
        <v>8</v>
      </c>
      <c r="B23" s="15">
        <v>62</v>
      </c>
      <c r="C23" s="15">
        <v>71</v>
      </c>
      <c r="D23" s="18">
        <f t="shared" si="0"/>
        <v>9</v>
      </c>
      <c r="E23" s="12"/>
    </row>
    <row r="24" spans="1:13" x14ac:dyDescent="0.35">
      <c r="A24" s="17" t="s">
        <v>20</v>
      </c>
      <c r="B24" s="15">
        <v>82</v>
      </c>
      <c r="C24" s="15">
        <v>53</v>
      </c>
      <c r="D24" s="18">
        <f t="shared" si="0"/>
        <v>-29</v>
      </c>
      <c r="E24" s="12"/>
    </row>
    <row r="25" spans="1:13" ht="15" thickBot="1" x14ac:dyDescent="0.4">
      <c r="A25" s="19"/>
      <c r="B25" s="37">
        <f>SUM(B16:B24)</f>
        <v>13613</v>
      </c>
      <c r="C25" s="37">
        <f>SUM(C16:C24)</f>
        <v>12232</v>
      </c>
      <c r="D25" s="21">
        <f t="shared" si="0"/>
        <v>-1381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813</v>
      </c>
      <c r="C30" s="9">
        <v>1011</v>
      </c>
      <c r="D30" s="9">
        <v>147</v>
      </c>
      <c r="E30" s="9">
        <v>36</v>
      </c>
      <c r="F30" s="9">
        <v>23</v>
      </c>
      <c r="G30" s="9">
        <v>9</v>
      </c>
      <c r="H30" s="9">
        <v>1</v>
      </c>
      <c r="I30" s="9">
        <v>44</v>
      </c>
      <c r="J30" s="9">
        <f t="shared" ref="J30:J36" si="1">SUM(B30:I30)</f>
        <v>2084</v>
      </c>
    </row>
    <row r="31" spans="1:13" x14ac:dyDescent="0.35">
      <c r="A31" s="8" t="s">
        <v>33</v>
      </c>
      <c r="B31" s="9">
        <v>820</v>
      </c>
      <c r="C31" s="9">
        <v>1028</v>
      </c>
      <c r="D31" s="9">
        <v>143</v>
      </c>
      <c r="E31" s="9">
        <v>29</v>
      </c>
      <c r="F31" s="9">
        <v>29</v>
      </c>
      <c r="G31" s="9">
        <v>9</v>
      </c>
      <c r="H31" s="9">
        <v>4</v>
      </c>
      <c r="I31" s="9">
        <v>0</v>
      </c>
      <c r="J31" s="9">
        <f t="shared" si="1"/>
        <v>2062</v>
      </c>
    </row>
    <row r="32" spans="1:13" x14ac:dyDescent="0.35">
      <c r="A32" s="8" t="s">
        <v>34</v>
      </c>
      <c r="B32" s="9">
        <v>877</v>
      </c>
      <c r="C32" s="9">
        <v>1082</v>
      </c>
      <c r="D32" s="9">
        <v>112</v>
      </c>
      <c r="E32" s="9">
        <v>26</v>
      </c>
      <c r="F32" s="9">
        <v>22</v>
      </c>
      <c r="G32" s="9">
        <v>3</v>
      </c>
      <c r="H32" s="9">
        <v>0</v>
      </c>
      <c r="I32" s="9">
        <v>0</v>
      </c>
      <c r="J32" s="9">
        <f t="shared" si="1"/>
        <v>2122</v>
      </c>
      <c r="M32" s="68"/>
    </row>
    <row r="33" spans="1:14" x14ac:dyDescent="0.35">
      <c r="A33" s="8" t="s">
        <v>35</v>
      </c>
      <c r="B33" s="9">
        <v>649</v>
      </c>
      <c r="C33" s="9">
        <v>938</v>
      </c>
      <c r="D33" s="9">
        <v>144</v>
      </c>
      <c r="E33" s="9">
        <v>19</v>
      </c>
      <c r="F33" s="9">
        <v>19</v>
      </c>
      <c r="G33" s="9">
        <v>7</v>
      </c>
      <c r="H33" s="9">
        <v>2</v>
      </c>
      <c r="I33" s="9">
        <v>0</v>
      </c>
      <c r="J33" s="9">
        <f t="shared" si="1"/>
        <v>1778</v>
      </c>
    </row>
    <row r="34" spans="1:14" x14ac:dyDescent="0.35">
      <c r="A34" s="8" t="s">
        <v>36</v>
      </c>
      <c r="B34" s="9">
        <v>515</v>
      </c>
      <c r="C34" s="9">
        <v>605</v>
      </c>
      <c r="D34" s="9">
        <v>133</v>
      </c>
      <c r="E34" s="9">
        <v>15</v>
      </c>
      <c r="F34" s="9">
        <v>17</v>
      </c>
      <c r="G34" s="9">
        <v>4</v>
      </c>
      <c r="H34" s="9">
        <v>1</v>
      </c>
      <c r="I34" s="9">
        <v>1</v>
      </c>
      <c r="J34" s="9">
        <f t="shared" si="1"/>
        <v>1291</v>
      </c>
    </row>
    <row r="35" spans="1:14" x14ac:dyDescent="0.35">
      <c r="A35" s="8" t="s">
        <v>37</v>
      </c>
      <c r="B35" s="9">
        <v>431</v>
      </c>
      <c r="C35" s="9">
        <v>522</v>
      </c>
      <c r="D35" s="9">
        <v>84</v>
      </c>
      <c r="E35" s="9">
        <v>13</v>
      </c>
      <c r="F35" s="9">
        <v>21</v>
      </c>
      <c r="G35" s="9">
        <v>1</v>
      </c>
      <c r="H35" s="9">
        <v>7</v>
      </c>
      <c r="I35" s="9">
        <v>0</v>
      </c>
      <c r="J35" s="9">
        <f t="shared" si="1"/>
        <v>1079</v>
      </c>
    </row>
    <row r="36" spans="1:14" x14ac:dyDescent="0.35">
      <c r="A36" s="8" t="s">
        <v>38</v>
      </c>
      <c r="B36" s="9">
        <v>653</v>
      </c>
      <c r="C36" s="9">
        <v>915</v>
      </c>
      <c r="D36" s="9">
        <v>119</v>
      </c>
      <c r="E36" s="9">
        <v>24</v>
      </c>
      <c r="F36" s="9">
        <v>30</v>
      </c>
      <c r="G36" s="9">
        <v>6</v>
      </c>
      <c r="H36" s="9">
        <v>61</v>
      </c>
      <c r="I36" s="9">
        <v>8</v>
      </c>
      <c r="J36" s="9">
        <f t="shared" si="1"/>
        <v>1816</v>
      </c>
    </row>
    <row r="37" spans="1:14" ht="15" thickBot="1" x14ac:dyDescent="0.4">
      <c r="B37" s="13">
        <f t="shared" ref="B37:J37" si="2">SUM(B30:B36)</f>
        <v>4758</v>
      </c>
      <c r="C37" s="13">
        <f t="shared" si="2"/>
        <v>6101</v>
      </c>
      <c r="D37" s="13">
        <f t="shared" si="2"/>
        <v>882</v>
      </c>
      <c r="E37" s="13">
        <f t="shared" si="2"/>
        <v>162</v>
      </c>
      <c r="F37" s="13">
        <f t="shared" si="2"/>
        <v>161</v>
      </c>
      <c r="G37" s="13">
        <f t="shared" si="2"/>
        <v>39</v>
      </c>
      <c r="H37" s="13">
        <f t="shared" si="2"/>
        <v>76</v>
      </c>
      <c r="I37" s="13">
        <f t="shared" si="2"/>
        <v>53</v>
      </c>
      <c r="J37" s="13">
        <f t="shared" si="2"/>
        <v>12232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242</v>
      </c>
      <c r="B69" s="251"/>
      <c r="C69" s="251"/>
      <c r="D69" s="251"/>
      <c r="E69" s="67">
        <v>3</v>
      </c>
    </row>
    <row r="70" spans="1:10" x14ac:dyDescent="0.35">
      <c r="A70" s="251" t="s">
        <v>243</v>
      </c>
      <c r="B70" s="251"/>
      <c r="C70" s="251"/>
      <c r="D70" s="251"/>
      <c r="E70" s="67">
        <v>16</v>
      </c>
    </row>
    <row r="71" spans="1:10" x14ac:dyDescent="0.35">
      <c r="A71" s="251" t="s">
        <v>244</v>
      </c>
      <c r="B71" s="251"/>
      <c r="C71" s="251"/>
      <c r="D71" s="251"/>
      <c r="E71" s="34">
        <v>2</v>
      </c>
    </row>
    <row r="72" spans="1:10" x14ac:dyDescent="0.35">
      <c r="A72" s="251" t="s">
        <v>245</v>
      </c>
      <c r="B72" s="252"/>
      <c r="C72" s="252"/>
      <c r="D72" s="252"/>
      <c r="E72" s="34">
        <v>3</v>
      </c>
    </row>
    <row r="74" spans="1:10" ht="17.5" thickBot="1" x14ac:dyDescent="0.45">
      <c r="A74" s="39" t="s">
        <v>246</v>
      </c>
      <c r="B74" s="39"/>
      <c r="C74" s="39"/>
    </row>
    <row r="75" spans="1:10" ht="15" thickTop="1" x14ac:dyDescent="0.35"/>
    <row r="76" spans="1:10" ht="15" thickBot="1" x14ac:dyDescent="0.4">
      <c r="A76" s="43">
        <v>44044</v>
      </c>
      <c r="B76" s="43">
        <v>44013</v>
      </c>
      <c r="C76" s="43">
        <v>43983</v>
      </c>
      <c r="D76" s="43">
        <v>43952</v>
      </c>
      <c r="E76" s="43">
        <v>43922</v>
      </c>
      <c r="F76" s="43" t="s">
        <v>247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5</v>
      </c>
      <c r="B77" s="42">
        <v>47</v>
      </c>
      <c r="C77" s="42">
        <v>6</v>
      </c>
      <c r="D77" s="42">
        <v>2</v>
      </c>
      <c r="E77" s="42">
        <v>2</v>
      </c>
      <c r="F77" s="42">
        <v>8</v>
      </c>
      <c r="G77" s="42">
        <v>10</v>
      </c>
      <c r="H77" s="42">
        <v>4</v>
      </c>
      <c r="I77" s="42">
        <v>7</v>
      </c>
      <c r="J77" s="40">
        <f>SUM(A77:I77)</f>
        <v>91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248</v>
      </c>
      <c r="B80" s="265" t="s">
        <v>249</v>
      </c>
      <c r="C80" s="265"/>
      <c r="D80" s="265"/>
      <c r="E80" s="265" t="s">
        <v>250</v>
      </c>
      <c r="F80" s="265"/>
      <c r="G80" s="265"/>
      <c r="H80" s="265" t="s">
        <v>251</v>
      </c>
      <c r="I80" s="265"/>
      <c r="J80" s="265"/>
    </row>
    <row r="81" spans="1:10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0" x14ac:dyDescent="0.35">
      <c r="A82" s="49" t="s">
        <v>1</v>
      </c>
      <c r="B82" s="266">
        <v>158</v>
      </c>
      <c r="C82" s="266"/>
      <c r="D82" s="266"/>
      <c r="E82" s="264">
        <v>103</v>
      </c>
      <c r="F82" s="263"/>
      <c r="G82" s="263"/>
      <c r="H82" s="264">
        <v>139</v>
      </c>
      <c r="I82" s="263"/>
      <c r="J82" s="263"/>
    </row>
    <row r="83" spans="1:10" x14ac:dyDescent="0.35">
      <c r="A83" s="49" t="s">
        <v>2</v>
      </c>
      <c r="B83" s="263">
        <v>117</v>
      </c>
      <c r="C83" s="263"/>
      <c r="D83" s="263"/>
      <c r="E83" s="264">
        <v>80</v>
      </c>
      <c r="F83" s="263"/>
      <c r="G83" s="263"/>
      <c r="H83" s="264">
        <v>82</v>
      </c>
      <c r="I83" s="263"/>
      <c r="J83" s="263"/>
    </row>
    <row r="84" spans="1:10" x14ac:dyDescent="0.35">
      <c r="A84" s="49" t="s">
        <v>3</v>
      </c>
      <c r="B84" s="263">
        <v>86</v>
      </c>
      <c r="C84" s="263"/>
      <c r="D84" s="263"/>
      <c r="E84" s="264">
        <v>46</v>
      </c>
      <c r="F84" s="263"/>
      <c r="G84" s="263"/>
      <c r="H84" s="264">
        <v>41</v>
      </c>
      <c r="I84" s="263"/>
      <c r="J84" s="263"/>
    </row>
    <row r="85" spans="1:10" x14ac:dyDescent="0.35">
      <c r="A85" s="49" t="s">
        <v>4</v>
      </c>
      <c r="B85" s="263">
        <v>7</v>
      </c>
      <c r="C85" s="263"/>
      <c r="D85" s="263"/>
      <c r="E85" s="264">
        <v>8</v>
      </c>
      <c r="F85" s="263"/>
      <c r="G85" s="263"/>
      <c r="H85" s="264">
        <v>8</v>
      </c>
      <c r="I85" s="263"/>
      <c r="J85" s="263"/>
    </row>
    <row r="86" spans="1:10" x14ac:dyDescent="0.35">
      <c r="A86" s="49" t="s">
        <v>5</v>
      </c>
      <c r="B86" s="263">
        <v>4</v>
      </c>
      <c r="C86" s="263"/>
      <c r="D86" s="263"/>
      <c r="E86" s="264">
        <v>1</v>
      </c>
      <c r="F86" s="263"/>
      <c r="G86" s="263"/>
      <c r="H86" s="264">
        <v>5</v>
      </c>
      <c r="I86" s="263"/>
      <c r="J86" s="263"/>
    </row>
    <row r="87" spans="1:10" x14ac:dyDescent="0.35">
      <c r="A87" s="49" t="s">
        <v>6</v>
      </c>
      <c r="B87" s="263">
        <v>2</v>
      </c>
      <c r="C87" s="263"/>
      <c r="D87" s="263"/>
      <c r="E87" s="264">
        <v>4</v>
      </c>
      <c r="F87" s="263"/>
      <c r="G87" s="263"/>
      <c r="H87" s="264">
        <v>2</v>
      </c>
      <c r="I87" s="263"/>
      <c r="J87" s="263"/>
    </row>
    <row r="88" spans="1:10" x14ac:dyDescent="0.35">
      <c r="A88" s="49" t="s">
        <v>7</v>
      </c>
      <c r="B88" s="263">
        <v>17</v>
      </c>
      <c r="C88" s="263"/>
      <c r="D88" s="263"/>
      <c r="E88" s="264">
        <v>7</v>
      </c>
      <c r="F88" s="263"/>
      <c r="G88" s="263"/>
      <c r="H88" s="264">
        <v>0</v>
      </c>
      <c r="I88" s="263"/>
      <c r="J88" s="263"/>
    </row>
    <row r="89" spans="1:10" x14ac:dyDescent="0.35">
      <c r="A89" s="65" t="s">
        <v>15</v>
      </c>
      <c r="B89" s="262">
        <f>SUM(B82:D88)</f>
        <v>391</v>
      </c>
      <c r="C89" s="263"/>
      <c r="D89" s="263"/>
      <c r="E89" s="262">
        <f>SUM(E82:G88)</f>
        <v>249</v>
      </c>
      <c r="F89" s="263"/>
      <c r="G89" s="263"/>
      <c r="H89" s="262">
        <f>SUM(H82:J88)</f>
        <v>277</v>
      </c>
      <c r="I89" s="263"/>
      <c r="J89" s="263"/>
    </row>
    <row r="90" spans="1:10" ht="15" thickBot="1" x14ac:dyDescent="0.4"/>
    <row r="91" spans="1:10" ht="15.5" x14ac:dyDescent="0.35">
      <c r="A91" s="34" t="s">
        <v>73</v>
      </c>
      <c r="B91" s="34">
        <f>B11</f>
        <v>28</v>
      </c>
      <c r="C91" s="253" t="s">
        <v>254</v>
      </c>
      <c r="D91" s="254"/>
      <c r="E91" s="254"/>
      <c r="F91" s="254"/>
      <c r="G91" s="254"/>
      <c r="H91" s="254"/>
      <c r="I91" s="254"/>
      <c r="J91" s="255"/>
    </row>
    <row r="92" spans="1:10" ht="44.25" customHeight="1" x14ac:dyDescent="0.35">
      <c r="A92" s="35" t="s">
        <v>252</v>
      </c>
      <c r="B92" s="34">
        <f>J77</f>
        <v>91</v>
      </c>
      <c r="C92" s="259">
        <v>2020</v>
      </c>
      <c r="D92" s="260"/>
      <c r="E92" s="260"/>
      <c r="F92" s="260"/>
      <c r="G92" s="260"/>
      <c r="H92" s="259">
        <v>2019</v>
      </c>
      <c r="I92" s="260"/>
      <c r="J92" s="261"/>
    </row>
    <row r="93" spans="1:10" ht="29.5" thickBot="1" x14ac:dyDescent="0.4">
      <c r="A93" s="35" t="s">
        <v>253</v>
      </c>
      <c r="B93" s="35">
        <v>549</v>
      </c>
      <c r="C93" s="256" t="s">
        <v>114</v>
      </c>
      <c r="D93" s="257"/>
      <c r="E93" s="257"/>
      <c r="F93" s="257" t="s">
        <v>115</v>
      </c>
      <c r="G93" s="258"/>
      <c r="H93" s="256" t="s">
        <v>114</v>
      </c>
      <c r="I93" s="257"/>
      <c r="J93" s="258"/>
    </row>
    <row r="94" spans="1:10" x14ac:dyDescent="0.35">
      <c r="A94" s="34" t="s">
        <v>68</v>
      </c>
      <c r="B94" s="34">
        <f>E103</f>
        <v>163</v>
      </c>
      <c r="C94" s="49" t="s">
        <v>1</v>
      </c>
      <c r="E94" s="52">
        <v>78</v>
      </c>
      <c r="F94" s="55" t="s">
        <v>32</v>
      </c>
      <c r="G94" s="54">
        <v>34</v>
      </c>
      <c r="H94" s="49" t="s">
        <v>1</v>
      </c>
      <c r="J94" s="54">
        <v>102</v>
      </c>
    </row>
    <row r="95" spans="1:10" x14ac:dyDescent="0.35">
      <c r="A95" s="34" t="s">
        <v>27</v>
      </c>
      <c r="B95" s="38">
        <f>C25</f>
        <v>12232</v>
      </c>
      <c r="C95" s="49" t="s">
        <v>2</v>
      </c>
      <c r="E95" s="48">
        <v>31</v>
      </c>
      <c r="F95" s="55" t="s">
        <v>116</v>
      </c>
      <c r="G95" s="54">
        <v>23</v>
      </c>
      <c r="H95" s="49" t="s">
        <v>2</v>
      </c>
      <c r="J95" s="54">
        <v>50</v>
      </c>
    </row>
    <row r="96" spans="1:10" x14ac:dyDescent="0.35">
      <c r="A96" s="58"/>
      <c r="B96" s="59"/>
      <c r="C96" s="49" t="s">
        <v>3</v>
      </c>
      <c r="E96" s="48">
        <v>43</v>
      </c>
      <c r="F96" s="55" t="s">
        <v>34</v>
      </c>
      <c r="G96" s="54">
        <v>26</v>
      </c>
      <c r="H96" s="49" t="s">
        <v>3</v>
      </c>
      <c r="J96" s="54">
        <v>53</v>
      </c>
    </row>
    <row r="97" spans="1:10" x14ac:dyDescent="0.35">
      <c r="C97" s="49" t="s">
        <v>4</v>
      </c>
      <c r="E97" s="48">
        <v>4</v>
      </c>
      <c r="F97" s="55" t="s">
        <v>35</v>
      </c>
      <c r="G97" s="54">
        <v>17</v>
      </c>
      <c r="H97" s="49" t="s">
        <v>4</v>
      </c>
      <c r="J97" s="54">
        <v>7</v>
      </c>
    </row>
    <row r="98" spans="1:10" x14ac:dyDescent="0.35">
      <c r="A98" s="34" t="s">
        <v>109</v>
      </c>
      <c r="B98" s="34">
        <f>D25</f>
        <v>-1381</v>
      </c>
      <c r="C98" s="49" t="s">
        <v>5</v>
      </c>
      <c r="E98" s="48">
        <v>4</v>
      </c>
      <c r="F98" s="56" t="s">
        <v>36</v>
      </c>
      <c r="G98" s="54">
        <v>20</v>
      </c>
      <c r="H98" s="49" t="s">
        <v>5</v>
      </c>
      <c r="J98" s="54">
        <v>3</v>
      </c>
    </row>
    <row r="99" spans="1:10" x14ac:dyDescent="0.35">
      <c r="A99" s="34" t="s">
        <v>110</v>
      </c>
      <c r="B99" s="36">
        <f>((C25-B93)/B25)</f>
        <v>0.85822375670315143</v>
      </c>
      <c r="C99" s="49" t="s">
        <v>6</v>
      </c>
      <c r="E99" s="48">
        <v>1</v>
      </c>
      <c r="F99" s="55" t="s">
        <v>37</v>
      </c>
      <c r="G99" s="54">
        <v>10</v>
      </c>
      <c r="H99" s="49" t="s">
        <v>6</v>
      </c>
      <c r="J99" s="54">
        <v>2</v>
      </c>
    </row>
    <row r="100" spans="1:10" x14ac:dyDescent="0.35">
      <c r="C100" s="49" t="s">
        <v>7</v>
      </c>
      <c r="E100" s="48">
        <v>2</v>
      </c>
      <c r="F100" s="55" t="s">
        <v>38</v>
      </c>
      <c r="G100" s="54">
        <v>33</v>
      </c>
      <c r="H100" s="49" t="s">
        <v>7</v>
      </c>
      <c r="J100" s="54">
        <v>0</v>
      </c>
    </row>
    <row r="101" spans="1:10" x14ac:dyDescent="0.35">
      <c r="C101" s="49" t="s">
        <v>8</v>
      </c>
      <c r="E101" s="48">
        <v>0</v>
      </c>
      <c r="G101" s="54"/>
      <c r="H101" s="49" t="s">
        <v>8</v>
      </c>
      <c r="J101" s="54">
        <v>0</v>
      </c>
    </row>
    <row r="102" spans="1:10" x14ac:dyDescent="0.35">
      <c r="C102" s="49" t="s">
        <v>20</v>
      </c>
      <c r="E102" s="48">
        <v>0</v>
      </c>
      <c r="G102" s="54"/>
      <c r="H102" s="49" t="s">
        <v>20</v>
      </c>
      <c r="J102" s="54">
        <v>0</v>
      </c>
    </row>
    <row r="103" spans="1:10" ht="15" thickBot="1" x14ac:dyDescent="0.4">
      <c r="A103" s="47" t="s">
        <v>82</v>
      </c>
      <c r="B103" s="34">
        <v>281</v>
      </c>
      <c r="C103" s="50"/>
      <c r="D103" s="51"/>
      <c r="E103" s="53">
        <f>SUM(E94:E102)</f>
        <v>163</v>
      </c>
      <c r="F103" s="51"/>
      <c r="G103" s="57">
        <f>SUM(G94:G102)</f>
        <v>163</v>
      </c>
      <c r="H103" s="51"/>
      <c r="I103" s="51"/>
      <c r="J103" s="57">
        <f>SUM(J94:J102)</f>
        <v>217</v>
      </c>
    </row>
  </sheetData>
  <mergeCells count="39">
    <mergeCell ref="A79:B79"/>
    <mergeCell ref="A14:D14"/>
    <mergeCell ref="A69:D69"/>
    <mergeCell ref="A70:D70"/>
    <mergeCell ref="A71:D71"/>
    <mergeCell ref="A72:D72"/>
    <mergeCell ref="B80:D81"/>
    <mergeCell ref="E80:G81"/>
    <mergeCell ref="H80:J81"/>
    <mergeCell ref="B82:D82"/>
    <mergeCell ref="E82:G82"/>
    <mergeCell ref="H82:J82"/>
    <mergeCell ref="B83:D83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C93:E93"/>
    <mergeCell ref="F93:G93"/>
    <mergeCell ref="H93:J93"/>
    <mergeCell ref="B89:D89"/>
    <mergeCell ref="E89:G89"/>
    <mergeCell ref="H89:J89"/>
    <mergeCell ref="C91:J91"/>
    <mergeCell ref="C92:G92"/>
    <mergeCell ref="H92:J92"/>
  </mergeCells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8"/>
  <sheetViews>
    <sheetView topLeftCell="A15" zoomScaleNormal="100" workbookViewId="0">
      <selection activeCell="A48" sqref="A48:D57"/>
    </sheetView>
  </sheetViews>
  <sheetFormatPr defaultRowHeight="14.5" x14ac:dyDescent="0.35"/>
  <cols>
    <col min="1" max="1" width="28.54296875" customWidth="1"/>
    <col min="2" max="2" width="11.81640625" customWidth="1"/>
    <col min="3" max="3" width="14.1796875" customWidth="1"/>
    <col min="4" max="4" width="14.7265625" customWidth="1"/>
    <col min="5" max="5" width="11.81640625" bestFit="1" customWidth="1"/>
    <col min="6" max="6" width="15.7265625" bestFit="1" customWidth="1"/>
    <col min="7" max="7" width="9.54296875" bestFit="1" customWidth="1"/>
    <col min="8" max="8" width="8.54296875" customWidth="1"/>
  </cols>
  <sheetData>
    <row r="1" spans="1:3" ht="17" x14ac:dyDescent="0.4">
      <c r="A1" s="236" t="s">
        <v>23</v>
      </c>
      <c r="B1" s="237"/>
      <c r="C1" s="237"/>
    </row>
    <row r="3" spans="1:3" ht="17.5" thickBot="1" x14ac:dyDescent="0.45">
      <c r="A3" s="1" t="s">
        <v>0</v>
      </c>
    </row>
    <row r="4" spans="1:3" ht="15" thickTop="1" x14ac:dyDescent="0.35">
      <c r="A4" s="8" t="s">
        <v>1</v>
      </c>
      <c r="B4">
        <v>30</v>
      </c>
    </row>
    <row r="5" spans="1:3" x14ac:dyDescent="0.35">
      <c r="A5" s="8" t="s">
        <v>2</v>
      </c>
      <c r="B5">
        <v>9</v>
      </c>
    </row>
    <row r="6" spans="1:3" x14ac:dyDescent="0.35">
      <c r="A6" s="8" t="s">
        <v>3</v>
      </c>
      <c r="B6">
        <v>19</v>
      </c>
    </row>
    <row r="7" spans="1:3" x14ac:dyDescent="0.35">
      <c r="A7" s="8" t="s">
        <v>4</v>
      </c>
      <c r="B7">
        <v>5</v>
      </c>
    </row>
    <row r="8" spans="1:3" x14ac:dyDescent="0.35">
      <c r="A8" s="8" t="s">
        <v>9</v>
      </c>
      <c r="B8">
        <v>0</v>
      </c>
    </row>
    <row r="9" spans="1:3" x14ac:dyDescent="0.35">
      <c r="A9" s="8" t="s">
        <v>10</v>
      </c>
      <c r="B9">
        <v>0</v>
      </c>
    </row>
    <row r="10" spans="1:3" x14ac:dyDescent="0.35">
      <c r="A10" s="8" t="s">
        <v>5</v>
      </c>
      <c r="B10">
        <v>3</v>
      </c>
    </row>
    <row r="11" spans="1:3" x14ac:dyDescent="0.35">
      <c r="A11" s="8" t="s">
        <v>11</v>
      </c>
      <c r="B11">
        <v>0</v>
      </c>
    </row>
    <row r="12" spans="1:3" x14ac:dyDescent="0.35">
      <c r="A12" s="8" t="s">
        <v>12</v>
      </c>
      <c r="B12">
        <v>0</v>
      </c>
    </row>
    <row r="13" spans="1:3" x14ac:dyDescent="0.35">
      <c r="A13" s="8" t="s">
        <v>6</v>
      </c>
      <c r="B13">
        <v>0</v>
      </c>
    </row>
    <row r="14" spans="1:3" x14ac:dyDescent="0.35">
      <c r="A14" s="8" t="s">
        <v>13</v>
      </c>
      <c r="B14">
        <v>0</v>
      </c>
    </row>
    <row r="15" spans="1:3" x14ac:dyDescent="0.35">
      <c r="A15" s="8" t="s">
        <v>14</v>
      </c>
      <c r="B15">
        <v>0</v>
      </c>
    </row>
    <row r="16" spans="1:3" x14ac:dyDescent="0.35">
      <c r="A16" s="8" t="s">
        <v>7</v>
      </c>
      <c r="B16">
        <v>39</v>
      </c>
    </row>
    <row r="17" spans="1:8" x14ac:dyDescent="0.35">
      <c r="A17" s="8" t="s">
        <v>8</v>
      </c>
      <c r="B17">
        <v>1</v>
      </c>
    </row>
    <row r="18" spans="1:8" x14ac:dyDescent="0.35">
      <c r="A18" s="8" t="s">
        <v>20</v>
      </c>
    </row>
    <row r="19" spans="1:8" x14ac:dyDescent="0.35">
      <c r="A19" s="2" t="s">
        <v>15</v>
      </c>
      <c r="B19" s="3">
        <f>SUM(B4:B18)</f>
        <v>106</v>
      </c>
      <c r="D19" s="7" t="s">
        <v>39</v>
      </c>
    </row>
    <row r="21" spans="1:8" ht="21" x14ac:dyDescent="0.5">
      <c r="B21" s="238" t="s">
        <v>17</v>
      </c>
      <c r="C21" s="238"/>
      <c r="D21" s="237"/>
    </row>
    <row r="22" spans="1:8" ht="17.5" thickBot="1" x14ac:dyDescent="0.45">
      <c r="B22" s="4" t="s">
        <v>24</v>
      </c>
      <c r="C22" s="4" t="s">
        <v>18</v>
      </c>
      <c r="D22" s="239" t="s">
        <v>21</v>
      </c>
      <c r="E22" s="239"/>
      <c r="F22" s="239" t="s">
        <v>25</v>
      </c>
      <c r="G22" s="239"/>
      <c r="H22" s="239"/>
    </row>
    <row r="23" spans="1:8" ht="15" thickTop="1" x14ac:dyDescent="0.35">
      <c r="A23" s="8" t="s">
        <v>1</v>
      </c>
      <c r="B23" s="11">
        <v>6198</v>
      </c>
      <c r="C23" s="11">
        <v>5710</v>
      </c>
      <c r="D23" s="12">
        <f>C23-B23</f>
        <v>-488</v>
      </c>
      <c r="E23" s="12"/>
      <c r="F23" s="12">
        <v>75</v>
      </c>
    </row>
    <row r="24" spans="1:8" x14ac:dyDescent="0.35">
      <c r="A24" s="8" t="s">
        <v>2</v>
      </c>
      <c r="B24" s="11">
        <v>6458</v>
      </c>
      <c r="C24" s="11">
        <v>6547</v>
      </c>
      <c r="D24" s="12">
        <f t="shared" ref="D24:D38" si="0">C24-B24</f>
        <v>89</v>
      </c>
      <c r="E24" s="12"/>
      <c r="F24" s="12">
        <v>24</v>
      </c>
    </row>
    <row r="25" spans="1:8" x14ac:dyDescent="0.35">
      <c r="A25" s="8" t="s">
        <v>3</v>
      </c>
      <c r="B25" s="11">
        <v>1192</v>
      </c>
      <c r="C25" s="11">
        <v>1073</v>
      </c>
      <c r="D25" s="12">
        <f t="shared" si="0"/>
        <v>-119</v>
      </c>
      <c r="E25" s="12"/>
      <c r="F25" s="12">
        <v>26</v>
      </c>
    </row>
    <row r="26" spans="1:8" x14ac:dyDescent="0.35">
      <c r="A26" s="8" t="s">
        <v>4</v>
      </c>
      <c r="B26" s="11">
        <v>196</v>
      </c>
      <c r="C26" s="11">
        <v>204</v>
      </c>
      <c r="D26" s="12">
        <f t="shared" si="0"/>
        <v>8</v>
      </c>
      <c r="E26" s="12"/>
      <c r="F26" s="12">
        <v>9</v>
      </c>
    </row>
    <row r="27" spans="1:8" x14ac:dyDescent="0.35">
      <c r="A27" s="8" t="s">
        <v>9</v>
      </c>
      <c r="B27" s="11">
        <v>11</v>
      </c>
      <c r="C27" s="11">
        <v>11</v>
      </c>
      <c r="D27" s="12">
        <f t="shared" si="0"/>
        <v>0</v>
      </c>
      <c r="E27" s="12"/>
      <c r="F27" s="12">
        <v>0</v>
      </c>
    </row>
    <row r="28" spans="1:8" x14ac:dyDescent="0.35">
      <c r="A28" s="8" t="s">
        <v>10</v>
      </c>
      <c r="B28" s="11">
        <v>11</v>
      </c>
      <c r="C28" s="11">
        <v>10</v>
      </c>
      <c r="D28" s="12">
        <f t="shared" si="0"/>
        <v>-1</v>
      </c>
      <c r="E28" s="12"/>
      <c r="F28" s="12">
        <v>0</v>
      </c>
    </row>
    <row r="29" spans="1:8" x14ac:dyDescent="0.35">
      <c r="A29" s="8" t="s">
        <v>5</v>
      </c>
      <c r="B29" s="11">
        <v>134</v>
      </c>
      <c r="C29" s="11">
        <v>151</v>
      </c>
      <c r="D29" s="12">
        <f t="shared" si="0"/>
        <v>17</v>
      </c>
      <c r="E29" s="12"/>
      <c r="F29" s="12">
        <v>2</v>
      </c>
    </row>
    <row r="30" spans="1:8" x14ac:dyDescent="0.35">
      <c r="A30" s="8" t="s">
        <v>11</v>
      </c>
      <c r="B30" s="11">
        <v>7</v>
      </c>
      <c r="C30" s="11">
        <v>7</v>
      </c>
      <c r="D30" s="12">
        <f t="shared" si="0"/>
        <v>0</v>
      </c>
      <c r="E30" s="12"/>
      <c r="F30" s="12">
        <v>0</v>
      </c>
    </row>
    <row r="31" spans="1:8" x14ac:dyDescent="0.35">
      <c r="A31" s="8" t="s">
        <v>12</v>
      </c>
      <c r="B31" s="11">
        <v>4</v>
      </c>
      <c r="C31" s="11">
        <v>2</v>
      </c>
      <c r="D31" s="12">
        <f t="shared" si="0"/>
        <v>-2</v>
      </c>
      <c r="E31" s="12"/>
      <c r="F31" s="12">
        <v>0</v>
      </c>
    </row>
    <row r="32" spans="1:8" x14ac:dyDescent="0.35">
      <c r="A32" s="8" t="s">
        <v>6</v>
      </c>
      <c r="B32" s="11">
        <v>65</v>
      </c>
      <c r="C32" s="11">
        <v>46</v>
      </c>
      <c r="D32" s="12">
        <f t="shared" si="0"/>
        <v>-19</v>
      </c>
      <c r="E32" s="12"/>
      <c r="F32" s="12">
        <v>4</v>
      </c>
    </row>
    <row r="33" spans="1:6" x14ac:dyDescent="0.35">
      <c r="A33" s="8" t="s">
        <v>13</v>
      </c>
      <c r="B33" s="11">
        <v>0</v>
      </c>
      <c r="C33" s="11">
        <v>0</v>
      </c>
      <c r="D33" s="12">
        <f t="shared" si="0"/>
        <v>0</v>
      </c>
      <c r="E33" s="12"/>
      <c r="F33" s="12">
        <v>0</v>
      </c>
    </row>
    <row r="34" spans="1:6" x14ac:dyDescent="0.35">
      <c r="A34" s="8" t="s">
        <v>14</v>
      </c>
      <c r="B34" s="11">
        <v>4</v>
      </c>
      <c r="C34" s="11">
        <v>3</v>
      </c>
      <c r="D34" s="12">
        <f t="shared" si="0"/>
        <v>-1</v>
      </c>
      <c r="E34" s="12"/>
      <c r="F34" s="12">
        <v>0</v>
      </c>
    </row>
    <row r="35" spans="1:6" x14ac:dyDescent="0.35">
      <c r="A35" s="8" t="s">
        <v>7</v>
      </c>
      <c r="B35" s="11">
        <v>53</v>
      </c>
      <c r="C35" s="11">
        <v>105</v>
      </c>
      <c r="D35" s="12">
        <f t="shared" si="0"/>
        <v>52</v>
      </c>
      <c r="E35" s="12"/>
      <c r="F35" s="12">
        <v>6</v>
      </c>
    </row>
    <row r="36" spans="1:6" x14ac:dyDescent="0.35">
      <c r="A36" s="8" t="s">
        <v>8</v>
      </c>
      <c r="B36" s="11">
        <v>58</v>
      </c>
      <c r="C36" s="11">
        <v>56</v>
      </c>
      <c r="D36" s="12">
        <f t="shared" si="0"/>
        <v>-2</v>
      </c>
      <c r="E36" s="12"/>
      <c r="F36" s="12">
        <v>0</v>
      </c>
    </row>
    <row r="37" spans="1:6" x14ac:dyDescent="0.35">
      <c r="A37" s="8" t="s">
        <v>20</v>
      </c>
      <c r="B37" s="11">
        <v>13</v>
      </c>
      <c r="C37" s="11">
        <v>80</v>
      </c>
      <c r="D37" s="12">
        <f t="shared" si="0"/>
        <v>67</v>
      </c>
      <c r="E37" s="12"/>
      <c r="F37" s="12">
        <v>0</v>
      </c>
    </row>
    <row r="38" spans="1:6" x14ac:dyDescent="0.35">
      <c r="B38" s="2">
        <f>SUM(B23:B37)</f>
        <v>14404</v>
      </c>
      <c r="C38" s="2">
        <f>SUM(C23:C37)</f>
        <v>14005</v>
      </c>
      <c r="D38" s="2">
        <f t="shared" si="0"/>
        <v>-399</v>
      </c>
      <c r="E38" s="12"/>
      <c r="F38" s="2">
        <f>SUM(F23:F37)</f>
        <v>146</v>
      </c>
    </row>
    <row r="41" spans="1:6" x14ac:dyDescent="0.35">
      <c r="A41" s="3" t="s">
        <v>30</v>
      </c>
      <c r="B41" s="3">
        <v>106</v>
      </c>
    </row>
    <row r="42" spans="1:6" x14ac:dyDescent="0.35">
      <c r="A42" s="3" t="s">
        <v>31</v>
      </c>
      <c r="B42" s="3">
        <v>146</v>
      </c>
    </row>
    <row r="43" spans="1:6" x14ac:dyDescent="0.35">
      <c r="A43" s="3" t="s">
        <v>27</v>
      </c>
      <c r="B43" s="3">
        <v>14005</v>
      </c>
    </row>
    <row r="45" spans="1:6" x14ac:dyDescent="0.35">
      <c r="A45" s="3" t="s">
        <v>28</v>
      </c>
      <c r="B45" s="3">
        <v>399</v>
      </c>
    </row>
    <row r="46" spans="1:6" x14ac:dyDescent="0.35">
      <c r="A46" s="3" t="s">
        <v>29</v>
      </c>
      <c r="B46" s="6">
        <f>C38/B38</f>
        <v>0.97229936128853101</v>
      </c>
    </row>
    <row r="48" spans="1:6" ht="17.5" thickBot="1" x14ac:dyDescent="0.45">
      <c r="A48" s="1" t="s">
        <v>41</v>
      </c>
    </row>
    <row r="49" spans="1:7" ht="15" thickTop="1" x14ac:dyDescent="0.35">
      <c r="B49" s="10" t="s">
        <v>177</v>
      </c>
      <c r="C49" s="10" t="s">
        <v>178</v>
      </c>
      <c r="D49" s="10" t="s">
        <v>179</v>
      </c>
      <c r="E49" s="10" t="s">
        <v>42</v>
      </c>
      <c r="F49" s="10" t="s">
        <v>43</v>
      </c>
      <c r="G49" s="10" t="s">
        <v>44</v>
      </c>
    </row>
    <row r="50" spans="1:7" x14ac:dyDescent="0.35">
      <c r="A50" s="8" t="s">
        <v>32</v>
      </c>
      <c r="B50" s="9">
        <v>978</v>
      </c>
      <c r="C50" s="9">
        <v>1054</v>
      </c>
      <c r="D50" s="9">
        <v>181</v>
      </c>
      <c r="E50" s="9">
        <f>SUM(B50:D50)</f>
        <v>2213</v>
      </c>
      <c r="F50" s="9">
        <v>560</v>
      </c>
      <c r="G50" s="9">
        <f>E50+F50</f>
        <v>2773</v>
      </c>
    </row>
    <row r="51" spans="1:7" x14ac:dyDescent="0.35">
      <c r="A51" s="8" t="s">
        <v>33</v>
      </c>
      <c r="B51" s="9">
        <v>1005</v>
      </c>
      <c r="C51" s="9">
        <v>1112</v>
      </c>
      <c r="D51" s="9">
        <v>167</v>
      </c>
      <c r="E51" s="9">
        <f t="shared" ref="E51:E56" si="1">SUM(B51:D51)</f>
        <v>2284</v>
      </c>
      <c r="F51" s="9">
        <v>353</v>
      </c>
      <c r="G51" s="9">
        <f t="shared" ref="G51:G56" si="2">E51+F51</f>
        <v>2637</v>
      </c>
    </row>
    <row r="52" spans="1:7" x14ac:dyDescent="0.35">
      <c r="A52" s="8" t="s">
        <v>34</v>
      </c>
      <c r="B52" s="9">
        <v>1030</v>
      </c>
      <c r="C52" s="9">
        <v>1139</v>
      </c>
      <c r="D52" s="9">
        <v>143</v>
      </c>
      <c r="E52" s="9">
        <f t="shared" si="1"/>
        <v>2312</v>
      </c>
      <c r="F52" s="9">
        <v>249</v>
      </c>
      <c r="G52" s="9">
        <f t="shared" si="2"/>
        <v>2561</v>
      </c>
    </row>
    <row r="53" spans="1:7" x14ac:dyDescent="0.35">
      <c r="A53" s="8" t="s">
        <v>35</v>
      </c>
      <c r="B53" s="9">
        <v>818</v>
      </c>
      <c r="C53" s="9">
        <v>1012</v>
      </c>
      <c r="D53" s="9">
        <v>145</v>
      </c>
      <c r="E53" s="9">
        <f t="shared" si="1"/>
        <v>1975</v>
      </c>
      <c r="F53" s="9">
        <v>298</v>
      </c>
      <c r="G53" s="9">
        <f t="shared" si="2"/>
        <v>2273</v>
      </c>
    </row>
    <row r="54" spans="1:7" x14ac:dyDescent="0.35">
      <c r="A54" s="8" t="s">
        <v>36</v>
      </c>
      <c r="B54" s="9">
        <v>601</v>
      </c>
      <c r="C54" s="9">
        <v>646</v>
      </c>
      <c r="D54" s="9">
        <v>142</v>
      </c>
      <c r="E54" s="9">
        <f t="shared" si="1"/>
        <v>1389</v>
      </c>
      <c r="F54" s="9">
        <v>85</v>
      </c>
      <c r="G54" s="9">
        <f t="shared" si="2"/>
        <v>1474</v>
      </c>
    </row>
    <row r="55" spans="1:7" x14ac:dyDescent="0.35">
      <c r="A55" s="8" t="s">
        <v>37</v>
      </c>
      <c r="B55" s="9">
        <v>514</v>
      </c>
      <c r="C55" s="9">
        <v>591</v>
      </c>
      <c r="D55" s="9">
        <v>96</v>
      </c>
      <c r="E55" s="9">
        <f t="shared" si="1"/>
        <v>1201</v>
      </c>
      <c r="F55" s="9">
        <v>97</v>
      </c>
      <c r="G55" s="9">
        <f t="shared" si="2"/>
        <v>1298</v>
      </c>
    </row>
    <row r="56" spans="1:7" x14ac:dyDescent="0.35">
      <c r="A56" s="8" t="s">
        <v>38</v>
      </c>
      <c r="B56" s="9">
        <v>764</v>
      </c>
      <c r="C56" s="9">
        <v>993</v>
      </c>
      <c r="D56" s="9">
        <v>199</v>
      </c>
      <c r="E56" s="9">
        <f t="shared" si="1"/>
        <v>1956</v>
      </c>
      <c r="F56" s="9">
        <v>272</v>
      </c>
      <c r="G56" s="9">
        <f t="shared" si="2"/>
        <v>2228</v>
      </c>
    </row>
    <row r="57" spans="1:7" ht="15" thickBot="1" x14ac:dyDescent="0.4">
      <c r="B57" s="13">
        <f t="shared" ref="B57:G57" si="3">SUM(B50:B56)</f>
        <v>5710</v>
      </c>
      <c r="C57" s="13">
        <f t="shared" si="3"/>
        <v>6547</v>
      </c>
      <c r="D57" s="13">
        <f t="shared" si="3"/>
        <v>1073</v>
      </c>
      <c r="E57" s="13">
        <f t="shared" si="3"/>
        <v>13330</v>
      </c>
      <c r="F57" s="13">
        <f t="shared" si="3"/>
        <v>1914</v>
      </c>
      <c r="G57" s="13">
        <f t="shared" si="3"/>
        <v>15244</v>
      </c>
    </row>
    <row r="58" spans="1:7" ht="15" thickTop="1" x14ac:dyDescent="0.35"/>
  </sheetData>
  <mergeCells count="4">
    <mergeCell ref="A1:C1"/>
    <mergeCell ref="B21:D21"/>
    <mergeCell ref="F22:H22"/>
    <mergeCell ref="D22:E22"/>
  </mergeCells>
  <pageMargins left="0.7" right="0.7" top="0.75" bottom="0.75" header="0.3" footer="0.3"/>
  <pageSetup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97AFC-42EB-44B7-B29A-3B1D4F578833}">
  <dimension ref="A1:N103"/>
  <sheetViews>
    <sheetView workbookViewId="0">
      <selection activeCell="C25" sqref="C25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8</v>
      </c>
    </row>
    <row r="3" spans="1:13" x14ac:dyDescent="0.35">
      <c r="A3" s="8" t="s">
        <v>2</v>
      </c>
      <c r="B3">
        <v>6</v>
      </c>
    </row>
    <row r="4" spans="1:13" x14ac:dyDescent="0.35">
      <c r="A4" s="8" t="s">
        <v>3</v>
      </c>
      <c r="B4">
        <v>8</v>
      </c>
    </row>
    <row r="5" spans="1:13" x14ac:dyDescent="0.35">
      <c r="A5" s="8" t="s">
        <v>4</v>
      </c>
      <c r="B5">
        <v>2</v>
      </c>
    </row>
    <row r="6" spans="1:13" x14ac:dyDescent="0.35">
      <c r="A6" s="8" t="s">
        <v>5</v>
      </c>
      <c r="B6">
        <v>1</v>
      </c>
    </row>
    <row r="7" spans="1:13" x14ac:dyDescent="0.35">
      <c r="A7" s="8" t="s">
        <v>6</v>
      </c>
      <c r="B7">
        <v>1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26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48" t="s">
        <v>17</v>
      </c>
      <c r="B14" s="249"/>
      <c r="C14" s="249"/>
      <c r="D14" s="250"/>
      <c r="E14" s="8" t="s">
        <v>117</v>
      </c>
    </row>
    <row r="15" spans="1:13" ht="30.5" thickBot="1" x14ac:dyDescent="0.4">
      <c r="A15" s="16"/>
      <c r="B15" s="28" t="s">
        <v>78</v>
      </c>
      <c r="C15" s="28" t="s">
        <v>255</v>
      </c>
      <c r="D15" s="29" t="s">
        <v>21</v>
      </c>
    </row>
    <row r="16" spans="1:13" ht="15" thickTop="1" x14ac:dyDescent="0.35">
      <c r="A16" s="17" t="s">
        <v>1</v>
      </c>
      <c r="B16" s="30">
        <v>5508</v>
      </c>
      <c r="C16" s="30">
        <v>4779</v>
      </c>
      <c r="D16" s="31">
        <f t="shared" ref="D16:D25" si="0">C16-B16</f>
        <v>-729</v>
      </c>
      <c r="M16" s="68"/>
    </row>
    <row r="17" spans="1:13" x14ac:dyDescent="0.35">
      <c r="A17" s="17" t="s">
        <v>2</v>
      </c>
      <c r="B17" s="30">
        <v>6314</v>
      </c>
      <c r="C17" s="30">
        <v>6116</v>
      </c>
      <c r="D17" s="31">
        <f t="shared" si="0"/>
        <v>-198</v>
      </c>
      <c r="E17" s="12"/>
    </row>
    <row r="18" spans="1:13" x14ac:dyDescent="0.35">
      <c r="A18" s="17" t="s">
        <v>3</v>
      </c>
      <c r="B18" s="30">
        <v>1066</v>
      </c>
      <c r="C18" s="30">
        <v>890</v>
      </c>
      <c r="D18" s="31">
        <f t="shared" si="0"/>
        <v>-176</v>
      </c>
      <c r="E18" s="12"/>
    </row>
    <row r="19" spans="1:13" x14ac:dyDescent="0.35">
      <c r="A19" s="17" t="s">
        <v>4</v>
      </c>
      <c r="B19" s="30">
        <v>216</v>
      </c>
      <c r="C19" s="30">
        <v>155</v>
      </c>
      <c r="D19" s="31">
        <f t="shared" si="0"/>
        <v>-61</v>
      </c>
      <c r="E19" s="12"/>
    </row>
    <row r="20" spans="1:13" x14ac:dyDescent="0.35">
      <c r="A20" s="17" t="s">
        <v>5</v>
      </c>
      <c r="B20" s="30">
        <v>159</v>
      </c>
      <c r="C20" s="30">
        <v>161</v>
      </c>
      <c r="D20" s="31">
        <f t="shared" si="0"/>
        <v>2</v>
      </c>
      <c r="E20" s="12"/>
    </row>
    <row r="21" spans="1:13" x14ac:dyDescent="0.35">
      <c r="A21" s="17" t="s">
        <v>6</v>
      </c>
      <c r="B21" s="30">
        <v>50</v>
      </c>
      <c r="C21" s="30">
        <v>35</v>
      </c>
      <c r="D21" s="31">
        <f t="shared" si="0"/>
        <v>-15</v>
      </c>
      <c r="E21" s="12"/>
    </row>
    <row r="22" spans="1:13" x14ac:dyDescent="0.35">
      <c r="A22" s="17" t="s">
        <v>7</v>
      </c>
      <c r="B22" s="30">
        <v>169</v>
      </c>
      <c r="C22" s="30">
        <v>76</v>
      </c>
      <c r="D22" s="31">
        <f t="shared" si="0"/>
        <v>-93</v>
      </c>
      <c r="E22" s="12"/>
    </row>
    <row r="23" spans="1:13" x14ac:dyDescent="0.35">
      <c r="A23" s="17" t="s">
        <v>8</v>
      </c>
      <c r="B23" s="15">
        <v>62</v>
      </c>
      <c r="C23" s="15">
        <v>71</v>
      </c>
      <c r="D23" s="18">
        <f t="shared" si="0"/>
        <v>9</v>
      </c>
      <c r="E23" s="12"/>
    </row>
    <row r="24" spans="1:13" x14ac:dyDescent="0.35">
      <c r="A24" s="17" t="s">
        <v>20</v>
      </c>
      <c r="B24" s="15">
        <v>81</v>
      </c>
      <c r="C24" s="15">
        <v>53</v>
      </c>
      <c r="D24" s="18">
        <f t="shared" si="0"/>
        <v>-28</v>
      </c>
      <c r="E24" s="12"/>
    </row>
    <row r="25" spans="1:13" ht="15" thickBot="1" x14ac:dyDescent="0.4">
      <c r="A25" s="19"/>
      <c r="B25" s="37">
        <f>SUM(B16:B24)</f>
        <v>13625</v>
      </c>
      <c r="C25" s="37">
        <f>SUM(C16:C24)</f>
        <v>12336</v>
      </c>
      <c r="D25" s="21">
        <f t="shared" si="0"/>
        <v>-1289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828</v>
      </c>
      <c r="C30" s="9">
        <v>1021</v>
      </c>
      <c r="D30" s="9">
        <v>147</v>
      </c>
      <c r="E30" s="9">
        <v>32</v>
      </c>
      <c r="F30" s="9">
        <v>24</v>
      </c>
      <c r="G30" s="9">
        <v>9</v>
      </c>
      <c r="H30" s="9">
        <v>1</v>
      </c>
      <c r="I30" s="9">
        <v>44</v>
      </c>
      <c r="J30" s="9">
        <f t="shared" ref="J30:J36" si="1">SUM(B30:I30)</f>
        <v>2106</v>
      </c>
    </row>
    <row r="31" spans="1:13" x14ac:dyDescent="0.35">
      <c r="A31" s="8" t="s">
        <v>33</v>
      </c>
      <c r="B31" s="9">
        <v>833</v>
      </c>
      <c r="C31" s="9">
        <v>1030</v>
      </c>
      <c r="D31" s="9">
        <v>140</v>
      </c>
      <c r="E31" s="9">
        <v>30</v>
      </c>
      <c r="F31" s="9">
        <v>30</v>
      </c>
      <c r="G31" s="9">
        <v>8</v>
      </c>
      <c r="H31" s="9">
        <v>4</v>
      </c>
      <c r="I31" s="9">
        <v>0</v>
      </c>
      <c r="J31" s="9">
        <f t="shared" si="1"/>
        <v>2075</v>
      </c>
    </row>
    <row r="32" spans="1:13" x14ac:dyDescent="0.35">
      <c r="A32" s="8" t="s">
        <v>34</v>
      </c>
      <c r="B32" s="9">
        <v>871</v>
      </c>
      <c r="C32" s="9">
        <v>1090</v>
      </c>
      <c r="D32" s="9">
        <v>117</v>
      </c>
      <c r="E32" s="9">
        <v>28</v>
      </c>
      <c r="F32" s="9">
        <v>21</v>
      </c>
      <c r="G32" s="9">
        <v>3</v>
      </c>
      <c r="H32" s="9">
        <v>0</v>
      </c>
      <c r="I32" s="9">
        <v>0</v>
      </c>
      <c r="J32" s="9">
        <f t="shared" si="1"/>
        <v>2130</v>
      </c>
      <c r="M32" s="68"/>
    </row>
    <row r="33" spans="1:14" x14ac:dyDescent="0.35">
      <c r="A33" s="8" t="s">
        <v>35</v>
      </c>
      <c r="B33" s="9">
        <v>663</v>
      </c>
      <c r="C33" s="9">
        <v>937</v>
      </c>
      <c r="D33" s="9">
        <v>140</v>
      </c>
      <c r="E33" s="9">
        <v>17</v>
      </c>
      <c r="F33" s="9">
        <v>19</v>
      </c>
      <c r="G33" s="9">
        <v>6</v>
      </c>
      <c r="H33" s="9">
        <v>2</v>
      </c>
      <c r="I33" s="9">
        <v>0</v>
      </c>
      <c r="J33" s="9">
        <f t="shared" si="1"/>
        <v>1784</v>
      </c>
    </row>
    <row r="34" spans="1:14" x14ac:dyDescent="0.35">
      <c r="A34" s="8" t="s">
        <v>36</v>
      </c>
      <c r="B34" s="9">
        <v>522</v>
      </c>
      <c r="C34" s="9">
        <v>615</v>
      </c>
      <c r="D34" s="9">
        <v>133</v>
      </c>
      <c r="E34" s="9">
        <v>15</v>
      </c>
      <c r="F34" s="9">
        <v>17</v>
      </c>
      <c r="G34" s="9">
        <v>2</v>
      </c>
      <c r="H34" s="9">
        <v>1</v>
      </c>
      <c r="I34" s="9">
        <v>1</v>
      </c>
      <c r="J34" s="9">
        <f t="shared" si="1"/>
        <v>1306</v>
      </c>
    </row>
    <row r="35" spans="1:14" x14ac:dyDescent="0.35">
      <c r="A35" s="8" t="s">
        <v>37</v>
      </c>
      <c r="B35" s="9">
        <v>438</v>
      </c>
      <c r="C35" s="9">
        <v>529</v>
      </c>
      <c r="D35" s="9">
        <v>88</v>
      </c>
      <c r="E35" s="9">
        <v>12</v>
      </c>
      <c r="F35" s="9">
        <v>20</v>
      </c>
      <c r="G35" s="9">
        <v>1</v>
      </c>
      <c r="H35" s="9">
        <v>7</v>
      </c>
      <c r="I35" s="9">
        <v>0</v>
      </c>
      <c r="J35" s="9">
        <f t="shared" si="1"/>
        <v>1095</v>
      </c>
    </row>
    <row r="36" spans="1:14" x14ac:dyDescent="0.35">
      <c r="A36" s="8" t="s">
        <v>38</v>
      </c>
      <c r="B36" s="9">
        <v>657</v>
      </c>
      <c r="C36" s="9">
        <v>927</v>
      </c>
      <c r="D36" s="9">
        <v>125</v>
      </c>
      <c r="E36" s="9">
        <v>24</v>
      </c>
      <c r="F36" s="9">
        <v>32</v>
      </c>
      <c r="G36" s="9">
        <v>6</v>
      </c>
      <c r="H36" s="9">
        <v>61</v>
      </c>
      <c r="I36" s="9">
        <v>8</v>
      </c>
      <c r="J36" s="9">
        <f t="shared" si="1"/>
        <v>1840</v>
      </c>
    </row>
    <row r="37" spans="1:14" ht="15" thickBot="1" x14ac:dyDescent="0.4">
      <c r="B37" s="13">
        <f t="shared" ref="B37:J37" si="2">SUM(B30:B36)</f>
        <v>4812</v>
      </c>
      <c r="C37" s="13">
        <f t="shared" si="2"/>
        <v>6149</v>
      </c>
      <c r="D37" s="13">
        <f t="shared" si="2"/>
        <v>890</v>
      </c>
      <c r="E37" s="13">
        <f t="shared" si="2"/>
        <v>158</v>
      </c>
      <c r="F37" s="13">
        <f t="shared" si="2"/>
        <v>163</v>
      </c>
      <c r="G37" s="13">
        <f t="shared" si="2"/>
        <v>35</v>
      </c>
      <c r="H37" s="13">
        <f t="shared" si="2"/>
        <v>76</v>
      </c>
      <c r="I37" s="13">
        <f t="shared" si="2"/>
        <v>53</v>
      </c>
      <c r="J37" s="13">
        <f t="shared" si="2"/>
        <v>12336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258</v>
      </c>
      <c r="B69" s="251"/>
      <c r="C69" s="251"/>
      <c r="D69" s="251"/>
      <c r="E69" s="67">
        <v>1</v>
      </c>
    </row>
    <row r="70" spans="1:10" x14ac:dyDescent="0.35">
      <c r="A70" s="251" t="s">
        <v>257</v>
      </c>
      <c r="B70" s="251"/>
      <c r="C70" s="251"/>
      <c r="D70" s="251"/>
      <c r="E70" s="67">
        <v>8</v>
      </c>
    </row>
    <row r="71" spans="1:10" x14ac:dyDescent="0.35">
      <c r="A71" s="251" t="s">
        <v>259</v>
      </c>
      <c r="B71" s="251"/>
      <c r="C71" s="251"/>
      <c r="D71" s="251"/>
      <c r="E71" s="34">
        <v>2</v>
      </c>
    </row>
    <row r="72" spans="1:10" x14ac:dyDescent="0.35">
      <c r="A72" s="251" t="s">
        <v>260</v>
      </c>
      <c r="B72" s="252"/>
      <c r="C72" s="252"/>
      <c r="D72" s="252"/>
      <c r="E72" s="34">
        <v>4</v>
      </c>
    </row>
    <row r="74" spans="1:10" ht="17.5" thickBot="1" x14ac:dyDescent="0.45">
      <c r="A74" s="39" t="s">
        <v>267</v>
      </c>
      <c r="B74" s="39"/>
      <c r="C74" s="39"/>
    </row>
    <row r="75" spans="1:10" ht="15" thickTop="1" x14ac:dyDescent="0.35"/>
    <row r="76" spans="1:10" ht="15" thickBot="1" x14ac:dyDescent="0.4">
      <c r="A76" s="43">
        <v>44075</v>
      </c>
      <c r="B76" s="43">
        <v>44044</v>
      </c>
      <c r="C76" s="43">
        <v>44013</v>
      </c>
      <c r="D76" s="43">
        <v>43983</v>
      </c>
      <c r="E76" s="43">
        <v>43952</v>
      </c>
      <c r="F76" s="43" t="s">
        <v>268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1</v>
      </c>
      <c r="B77" s="42">
        <v>7</v>
      </c>
      <c r="C77" s="42">
        <v>11</v>
      </c>
      <c r="D77" s="42">
        <v>2</v>
      </c>
      <c r="E77" s="42">
        <v>1</v>
      </c>
      <c r="F77" s="42">
        <v>8</v>
      </c>
      <c r="G77" s="42">
        <v>8</v>
      </c>
      <c r="H77" s="42">
        <v>1</v>
      </c>
      <c r="I77" s="42">
        <v>5</v>
      </c>
      <c r="J77" s="40">
        <f>SUM(A77:I77)</f>
        <v>44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256</v>
      </c>
      <c r="B80" s="265" t="s">
        <v>261</v>
      </c>
      <c r="C80" s="265"/>
      <c r="D80" s="265"/>
      <c r="E80" s="265" t="s">
        <v>262</v>
      </c>
      <c r="F80" s="265"/>
      <c r="G80" s="265"/>
      <c r="H80" s="265" t="s">
        <v>263</v>
      </c>
      <c r="I80" s="265"/>
      <c r="J80" s="265"/>
    </row>
    <row r="81" spans="1:10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0" x14ac:dyDescent="0.35">
      <c r="A82" s="49" t="s">
        <v>1</v>
      </c>
      <c r="B82" s="266">
        <v>83</v>
      </c>
      <c r="C82" s="266"/>
      <c r="D82" s="266"/>
      <c r="E82" s="264">
        <v>100</v>
      </c>
      <c r="F82" s="263"/>
      <c r="G82" s="263"/>
      <c r="H82" s="264">
        <v>87</v>
      </c>
      <c r="I82" s="263"/>
      <c r="J82" s="263"/>
    </row>
    <row r="83" spans="1:10" x14ac:dyDescent="0.35">
      <c r="A83" s="49" t="s">
        <v>2</v>
      </c>
      <c r="B83" s="263">
        <v>63</v>
      </c>
      <c r="C83" s="263"/>
      <c r="D83" s="263"/>
      <c r="E83" s="264">
        <v>55</v>
      </c>
      <c r="F83" s="263"/>
      <c r="G83" s="263"/>
      <c r="H83" s="264">
        <v>46</v>
      </c>
      <c r="I83" s="263"/>
      <c r="J83" s="263"/>
    </row>
    <row r="84" spans="1:10" x14ac:dyDescent="0.35">
      <c r="A84" s="49" t="s">
        <v>3</v>
      </c>
      <c r="B84" s="263">
        <v>42</v>
      </c>
      <c r="C84" s="263"/>
      <c r="D84" s="263"/>
      <c r="E84" s="264">
        <v>32</v>
      </c>
      <c r="F84" s="263"/>
      <c r="G84" s="263"/>
      <c r="H84" s="264">
        <v>31</v>
      </c>
      <c r="I84" s="263"/>
      <c r="J84" s="263"/>
    </row>
    <row r="85" spans="1:10" x14ac:dyDescent="0.35">
      <c r="A85" s="49" t="s">
        <v>4</v>
      </c>
      <c r="B85" s="263">
        <v>8</v>
      </c>
      <c r="C85" s="263"/>
      <c r="D85" s="263"/>
      <c r="E85" s="264">
        <v>5</v>
      </c>
      <c r="F85" s="263"/>
      <c r="G85" s="263"/>
      <c r="H85" s="264">
        <v>7</v>
      </c>
      <c r="I85" s="263"/>
      <c r="J85" s="263"/>
    </row>
    <row r="86" spans="1:10" x14ac:dyDescent="0.35">
      <c r="A86" s="49" t="s">
        <v>5</v>
      </c>
      <c r="B86" s="263">
        <v>1</v>
      </c>
      <c r="C86" s="263"/>
      <c r="D86" s="263"/>
      <c r="E86" s="264">
        <v>4</v>
      </c>
      <c r="F86" s="263"/>
      <c r="G86" s="263"/>
      <c r="H86" s="264">
        <v>4</v>
      </c>
      <c r="I86" s="263"/>
      <c r="J86" s="263"/>
    </row>
    <row r="87" spans="1:10" x14ac:dyDescent="0.35">
      <c r="A87" s="49" t="s">
        <v>6</v>
      </c>
      <c r="B87" s="263">
        <v>4</v>
      </c>
      <c r="C87" s="263"/>
      <c r="D87" s="263"/>
      <c r="E87" s="264">
        <v>2</v>
      </c>
      <c r="F87" s="263"/>
      <c r="G87" s="263"/>
      <c r="H87" s="264">
        <v>4</v>
      </c>
      <c r="I87" s="263"/>
      <c r="J87" s="263"/>
    </row>
    <row r="88" spans="1:10" x14ac:dyDescent="0.35">
      <c r="A88" s="49" t="s">
        <v>7</v>
      </c>
      <c r="B88" s="263">
        <v>7</v>
      </c>
      <c r="C88" s="263"/>
      <c r="D88" s="263"/>
      <c r="E88" s="264">
        <v>0</v>
      </c>
      <c r="F88" s="263"/>
      <c r="G88" s="263"/>
      <c r="H88" s="264">
        <v>1</v>
      </c>
      <c r="I88" s="263"/>
      <c r="J88" s="263"/>
    </row>
    <row r="89" spans="1:10" x14ac:dyDescent="0.35">
      <c r="A89" s="65" t="s">
        <v>15</v>
      </c>
      <c r="B89" s="262">
        <f>SUM(B82:D88)</f>
        <v>208</v>
      </c>
      <c r="C89" s="263"/>
      <c r="D89" s="263"/>
      <c r="E89" s="262">
        <f>SUM(E82:G88)</f>
        <v>198</v>
      </c>
      <c r="F89" s="263"/>
      <c r="G89" s="263"/>
      <c r="H89" s="262">
        <f>SUM(H82:J88)</f>
        <v>180</v>
      </c>
      <c r="I89" s="263"/>
      <c r="J89" s="263"/>
    </row>
    <row r="90" spans="1:10" ht="15" thickBot="1" x14ac:dyDescent="0.4"/>
    <row r="91" spans="1:10" ht="15.5" x14ac:dyDescent="0.35">
      <c r="A91" s="34" t="s">
        <v>79</v>
      </c>
      <c r="B91" s="34">
        <f>B11</f>
        <v>26</v>
      </c>
      <c r="C91" s="253" t="s">
        <v>266</v>
      </c>
      <c r="D91" s="254"/>
      <c r="E91" s="254"/>
      <c r="F91" s="254"/>
      <c r="G91" s="254"/>
      <c r="H91" s="254"/>
      <c r="I91" s="254"/>
      <c r="J91" s="255"/>
    </row>
    <row r="92" spans="1:10" ht="44.25" customHeight="1" x14ac:dyDescent="0.35">
      <c r="A92" s="35" t="s">
        <v>264</v>
      </c>
      <c r="B92" s="34">
        <f>J77</f>
        <v>44</v>
      </c>
      <c r="C92" s="259">
        <v>2020</v>
      </c>
      <c r="D92" s="260"/>
      <c r="E92" s="260"/>
      <c r="F92" s="260"/>
      <c r="G92" s="260"/>
      <c r="H92" s="259">
        <v>2019</v>
      </c>
      <c r="I92" s="260"/>
      <c r="J92" s="261"/>
    </row>
    <row r="93" spans="1:10" ht="29.5" thickBot="1" x14ac:dyDescent="0.4">
      <c r="A93" s="35" t="s">
        <v>265</v>
      </c>
      <c r="B93" s="35">
        <v>498</v>
      </c>
      <c r="C93" s="256" t="s">
        <v>114</v>
      </c>
      <c r="D93" s="257"/>
      <c r="E93" s="257"/>
      <c r="F93" s="257" t="s">
        <v>115</v>
      </c>
      <c r="G93" s="258"/>
      <c r="H93" s="256" t="s">
        <v>114</v>
      </c>
      <c r="I93" s="257"/>
      <c r="J93" s="258"/>
    </row>
    <row r="94" spans="1:10" x14ac:dyDescent="0.35">
      <c r="A94" s="34" t="s">
        <v>75</v>
      </c>
      <c r="B94" s="34">
        <f>E103</f>
        <v>285</v>
      </c>
      <c r="C94" s="49" t="s">
        <v>1</v>
      </c>
      <c r="E94" s="52">
        <v>101</v>
      </c>
      <c r="F94" s="55" t="s">
        <v>32</v>
      </c>
      <c r="G94" s="54">
        <v>52</v>
      </c>
      <c r="H94" s="49" t="s">
        <v>1</v>
      </c>
      <c r="J94" s="54">
        <v>119</v>
      </c>
    </row>
    <row r="95" spans="1:10" x14ac:dyDescent="0.35">
      <c r="A95" s="34" t="s">
        <v>27</v>
      </c>
      <c r="B95" s="38">
        <f>C25</f>
        <v>12336</v>
      </c>
      <c r="C95" s="49" t="s">
        <v>2</v>
      </c>
      <c r="E95" s="48">
        <v>69</v>
      </c>
      <c r="F95" s="55" t="s">
        <v>116</v>
      </c>
      <c r="G95" s="54">
        <v>31</v>
      </c>
      <c r="H95" s="49" t="s">
        <v>2</v>
      </c>
      <c r="J95" s="54">
        <v>58</v>
      </c>
    </row>
    <row r="96" spans="1:10" x14ac:dyDescent="0.35">
      <c r="A96" s="58"/>
      <c r="B96" s="59"/>
      <c r="C96" s="49" t="s">
        <v>3</v>
      </c>
      <c r="E96" s="48">
        <v>77</v>
      </c>
      <c r="F96" s="55" t="s">
        <v>34</v>
      </c>
      <c r="G96" s="54">
        <v>44</v>
      </c>
      <c r="H96" s="49" t="s">
        <v>3</v>
      </c>
      <c r="J96" s="54">
        <v>46</v>
      </c>
    </row>
    <row r="97" spans="1:10" x14ac:dyDescent="0.35">
      <c r="C97" s="49" t="s">
        <v>4</v>
      </c>
      <c r="E97" s="48">
        <v>7</v>
      </c>
      <c r="F97" s="55" t="s">
        <v>35</v>
      </c>
      <c r="G97" s="54">
        <v>40</v>
      </c>
      <c r="H97" s="49" t="s">
        <v>4</v>
      </c>
      <c r="J97" s="54">
        <v>6</v>
      </c>
    </row>
    <row r="98" spans="1:10" x14ac:dyDescent="0.35">
      <c r="A98" s="34" t="s">
        <v>109</v>
      </c>
      <c r="B98" s="34">
        <f>D25</f>
        <v>-1289</v>
      </c>
      <c r="C98" s="49" t="s">
        <v>5</v>
      </c>
      <c r="E98" s="48">
        <v>3</v>
      </c>
      <c r="F98" s="56" t="s">
        <v>36</v>
      </c>
      <c r="G98" s="54">
        <v>31</v>
      </c>
      <c r="H98" s="49" t="s">
        <v>5</v>
      </c>
      <c r="J98" s="54">
        <v>3</v>
      </c>
    </row>
    <row r="99" spans="1:10" x14ac:dyDescent="0.35">
      <c r="A99" s="34" t="s">
        <v>110</v>
      </c>
      <c r="B99" s="36">
        <f>((C25-B93)/B25)</f>
        <v>0.86884403669724775</v>
      </c>
      <c r="C99" s="49" t="s">
        <v>6</v>
      </c>
      <c r="E99" s="48">
        <v>3</v>
      </c>
      <c r="F99" s="55" t="s">
        <v>37</v>
      </c>
      <c r="G99" s="54">
        <v>19</v>
      </c>
      <c r="H99" s="49" t="s">
        <v>6</v>
      </c>
      <c r="J99" s="54">
        <v>3</v>
      </c>
    </row>
    <row r="100" spans="1:10" x14ac:dyDescent="0.35">
      <c r="C100" s="49" t="s">
        <v>7</v>
      </c>
      <c r="E100" s="48">
        <v>17</v>
      </c>
      <c r="F100" s="55" t="s">
        <v>38</v>
      </c>
      <c r="G100" s="54">
        <v>68</v>
      </c>
      <c r="H100" s="49" t="s">
        <v>7</v>
      </c>
      <c r="J100" s="54">
        <v>16</v>
      </c>
    </row>
    <row r="101" spans="1:10" x14ac:dyDescent="0.35">
      <c r="C101" s="49" t="s">
        <v>8</v>
      </c>
      <c r="E101" s="48">
        <v>0</v>
      </c>
      <c r="G101" s="54"/>
      <c r="H101" s="49" t="s">
        <v>8</v>
      </c>
      <c r="J101" s="54">
        <v>0</v>
      </c>
    </row>
    <row r="102" spans="1:10" x14ac:dyDescent="0.35">
      <c r="C102" s="49" t="s">
        <v>20</v>
      </c>
      <c r="E102" s="48">
        <v>8</v>
      </c>
      <c r="G102" s="54"/>
      <c r="H102" s="49" t="s">
        <v>20</v>
      </c>
      <c r="J102" s="54">
        <v>3</v>
      </c>
    </row>
    <row r="103" spans="1:10" ht="15" thickBot="1" x14ac:dyDescent="0.4">
      <c r="A103" s="47" t="s">
        <v>82</v>
      </c>
      <c r="B103" s="34">
        <v>281</v>
      </c>
      <c r="C103" s="50"/>
      <c r="D103" s="51"/>
      <c r="E103" s="53">
        <f>SUM(E94:E102)</f>
        <v>285</v>
      </c>
      <c r="F103" s="51"/>
      <c r="G103" s="57">
        <f>SUM(G94:G102)</f>
        <v>285</v>
      </c>
      <c r="H103" s="51"/>
      <c r="I103" s="51"/>
      <c r="J103" s="57">
        <f>SUM(J94:J102)</f>
        <v>254</v>
      </c>
    </row>
  </sheetData>
  <mergeCells count="39">
    <mergeCell ref="C93:E93"/>
    <mergeCell ref="F93:G93"/>
    <mergeCell ref="H93:J93"/>
    <mergeCell ref="B89:D89"/>
    <mergeCell ref="E89:G89"/>
    <mergeCell ref="H89:J89"/>
    <mergeCell ref="C91:J91"/>
    <mergeCell ref="C92:G92"/>
    <mergeCell ref="H92:J92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B83:D83"/>
    <mergeCell ref="E83:G83"/>
    <mergeCell ref="H83:J83"/>
    <mergeCell ref="B84:D84"/>
    <mergeCell ref="E84:G84"/>
    <mergeCell ref="H84:J84"/>
    <mergeCell ref="B80:D81"/>
    <mergeCell ref="E80:G81"/>
    <mergeCell ref="H80:J81"/>
    <mergeCell ref="B82:D82"/>
    <mergeCell ref="E82:G82"/>
    <mergeCell ref="H82:J82"/>
    <mergeCell ref="A79:B79"/>
    <mergeCell ref="A14:D14"/>
    <mergeCell ref="A69:D69"/>
    <mergeCell ref="A70:D70"/>
    <mergeCell ref="A71:D71"/>
    <mergeCell ref="A72:D72"/>
  </mergeCells>
  <pageMargins left="0.7" right="0.7" top="0.75" bottom="0.75" header="0.3" footer="0.3"/>
  <pageSetup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04C97-D59A-4343-AC8A-632039556E71}">
  <dimension ref="A1:N103"/>
  <sheetViews>
    <sheetView topLeftCell="A61" workbookViewId="0">
      <selection activeCell="G94" sqref="G94:G100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15</v>
      </c>
    </row>
    <row r="3" spans="1:13" x14ac:dyDescent="0.35">
      <c r="A3" s="8" t="s">
        <v>2</v>
      </c>
      <c r="B3">
        <v>5</v>
      </c>
    </row>
    <row r="4" spans="1:13" x14ac:dyDescent="0.35">
      <c r="A4" s="8" t="s">
        <v>3</v>
      </c>
      <c r="B4">
        <v>6</v>
      </c>
    </row>
    <row r="5" spans="1:13" x14ac:dyDescent="0.35">
      <c r="A5" s="8" t="s">
        <v>4</v>
      </c>
      <c r="B5">
        <v>3</v>
      </c>
    </row>
    <row r="6" spans="1:13" x14ac:dyDescent="0.35">
      <c r="A6" s="8" t="s">
        <v>5</v>
      </c>
      <c r="B6">
        <v>0</v>
      </c>
    </row>
    <row r="7" spans="1:13" x14ac:dyDescent="0.35">
      <c r="A7" s="8" t="s">
        <v>6</v>
      </c>
      <c r="B7">
        <v>1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30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48" t="s">
        <v>17</v>
      </c>
      <c r="B14" s="249"/>
      <c r="C14" s="249"/>
      <c r="D14" s="250"/>
      <c r="E14" s="8" t="s">
        <v>117</v>
      </c>
    </row>
    <row r="15" spans="1:13" ht="30.5" thickBot="1" x14ac:dyDescent="0.4">
      <c r="A15" s="16"/>
      <c r="B15" s="28" t="s">
        <v>84</v>
      </c>
      <c r="C15" s="28" t="s">
        <v>269</v>
      </c>
      <c r="D15" s="29" t="s">
        <v>21</v>
      </c>
    </row>
    <row r="16" spans="1:13" ht="15" thickTop="1" x14ac:dyDescent="0.35">
      <c r="A16" s="17" t="s">
        <v>1</v>
      </c>
      <c r="B16" s="30">
        <v>5509</v>
      </c>
      <c r="C16" s="30">
        <v>4717</v>
      </c>
      <c r="D16" s="31">
        <f t="shared" ref="D16:D25" si="0">C16-B16</f>
        <v>-792</v>
      </c>
      <c r="M16" s="68"/>
    </row>
    <row r="17" spans="1:13" x14ac:dyDescent="0.35">
      <c r="A17" s="17" t="s">
        <v>2</v>
      </c>
      <c r="B17" s="30">
        <v>6328</v>
      </c>
      <c r="C17" s="30">
        <v>6107</v>
      </c>
      <c r="D17" s="31">
        <f t="shared" si="0"/>
        <v>-221</v>
      </c>
      <c r="E17" s="12"/>
    </row>
    <row r="18" spans="1:13" x14ac:dyDescent="0.35">
      <c r="A18" s="17" t="s">
        <v>3</v>
      </c>
      <c r="B18" s="30">
        <v>1038</v>
      </c>
      <c r="C18" s="30">
        <v>894</v>
      </c>
      <c r="D18" s="31">
        <f t="shared" si="0"/>
        <v>-144</v>
      </c>
      <c r="E18" s="12"/>
    </row>
    <row r="19" spans="1:13" x14ac:dyDescent="0.35">
      <c r="A19" s="17" t="s">
        <v>4</v>
      </c>
      <c r="B19" s="30">
        <v>209</v>
      </c>
      <c r="C19" s="30">
        <v>148</v>
      </c>
      <c r="D19" s="31">
        <f t="shared" si="0"/>
        <v>-61</v>
      </c>
      <c r="E19" s="12"/>
    </row>
    <row r="20" spans="1:13" x14ac:dyDescent="0.35">
      <c r="A20" s="17" t="s">
        <v>5</v>
      </c>
      <c r="B20" s="30">
        <v>159</v>
      </c>
      <c r="C20" s="30">
        <v>159</v>
      </c>
      <c r="D20" s="31">
        <f t="shared" si="0"/>
        <v>0</v>
      </c>
      <c r="E20" s="12"/>
    </row>
    <row r="21" spans="1:13" x14ac:dyDescent="0.35">
      <c r="A21" s="17" t="s">
        <v>6</v>
      </c>
      <c r="B21" s="30">
        <v>50</v>
      </c>
      <c r="C21" s="30">
        <v>31</v>
      </c>
      <c r="D21" s="31">
        <f t="shared" si="0"/>
        <v>-19</v>
      </c>
      <c r="E21" s="12"/>
    </row>
    <row r="22" spans="1:13" x14ac:dyDescent="0.35">
      <c r="A22" s="17" t="s">
        <v>7</v>
      </c>
      <c r="B22" s="30">
        <v>169</v>
      </c>
      <c r="C22" s="30">
        <v>76</v>
      </c>
      <c r="D22" s="31">
        <f t="shared" si="0"/>
        <v>-93</v>
      </c>
      <c r="E22" s="12"/>
    </row>
    <row r="23" spans="1:13" x14ac:dyDescent="0.35">
      <c r="A23" s="17" t="s">
        <v>8</v>
      </c>
      <c r="B23" s="15">
        <v>63</v>
      </c>
      <c r="C23" s="15">
        <v>71</v>
      </c>
      <c r="D23" s="18">
        <f t="shared" si="0"/>
        <v>8</v>
      </c>
      <c r="E23" s="12"/>
    </row>
    <row r="24" spans="1:13" x14ac:dyDescent="0.35">
      <c r="A24" s="17" t="s">
        <v>20</v>
      </c>
      <c r="B24" s="15">
        <v>81</v>
      </c>
      <c r="C24" s="15">
        <v>51</v>
      </c>
      <c r="D24" s="18">
        <f t="shared" si="0"/>
        <v>-30</v>
      </c>
      <c r="E24" s="12"/>
    </row>
    <row r="25" spans="1:13" ht="15" thickBot="1" x14ac:dyDescent="0.4">
      <c r="A25" s="19"/>
      <c r="B25" s="37">
        <f>SUM(B16:B24)</f>
        <v>13606</v>
      </c>
      <c r="C25" s="37">
        <f>SUM(C16:C24)</f>
        <v>12254</v>
      </c>
      <c r="D25" s="21">
        <f t="shared" si="0"/>
        <v>-1352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808</v>
      </c>
      <c r="C30" s="9">
        <v>1013</v>
      </c>
      <c r="D30" s="9">
        <v>150</v>
      </c>
      <c r="E30" s="9">
        <v>29</v>
      </c>
      <c r="F30" s="9">
        <v>20</v>
      </c>
      <c r="G30" s="9">
        <v>7</v>
      </c>
      <c r="H30" s="9">
        <v>1</v>
      </c>
      <c r="I30" s="9">
        <v>42</v>
      </c>
      <c r="J30" s="9">
        <f t="shared" ref="J30:J36" si="1">SUM(B30:I30)</f>
        <v>2070</v>
      </c>
    </row>
    <row r="31" spans="1:13" x14ac:dyDescent="0.35">
      <c r="A31" s="8" t="s">
        <v>33</v>
      </c>
      <c r="B31" s="9">
        <v>823</v>
      </c>
      <c r="C31" s="9">
        <v>1035</v>
      </c>
      <c r="D31" s="9">
        <v>133</v>
      </c>
      <c r="E31" s="9">
        <v>30</v>
      </c>
      <c r="F31" s="9">
        <v>31</v>
      </c>
      <c r="G31" s="9">
        <v>6</v>
      </c>
      <c r="H31" s="9">
        <v>4</v>
      </c>
      <c r="I31" s="9">
        <v>0</v>
      </c>
      <c r="J31" s="9">
        <f t="shared" si="1"/>
        <v>2062</v>
      </c>
    </row>
    <row r="32" spans="1:13" x14ac:dyDescent="0.35">
      <c r="A32" s="8" t="s">
        <v>34</v>
      </c>
      <c r="B32" s="9">
        <v>856</v>
      </c>
      <c r="C32" s="9">
        <v>1078</v>
      </c>
      <c r="D32" s="9">
        <v>114</v>
      </c>
      <c r="E32" s="9">
        <v>27</v>
      </c>
      <c r="F32" s="9">
        <v>22</v>
      </c>
      <c r="G32" s="9">
        <v>3</v>
      </c>
      <c r="H32" s="9">
        <v>0</v>
      </c>
      <c r="I32" s="9">
        <v>0</v>
      </c>
      <c r="J32" s="9">
        <f t="shared" si="1"/>
        <v>2100</v>
      </c>
      <c r="M32" s="68"/>
    </row>
    <row r="33" spans="1:14" x14ac:dyDescent="0.35">
      <c r="A33" s="8" t="s">
        <v>35</v>
      </c>
      <c r="B33" s="9">
        <v>663</v>
      </c>
      <c r="C33" s="9">
        <v>944</v>
      </c>
      <c r="D33" s="9">
        <v>143</v>
      </c>
      <c r="E33" s="9">
        <v>15</v>
      </c>
      <c r="F33" s="9">
        <v>20</v>
      </c>
      <c r="G33" s="9">
        <v>5</v>
      </c>
      <c r="H33" s="9">
        <v>2</v>
      </c>
      <c r="I33" s="9">
        <v>0</v>
      </c>
      <c r="J33" s="9">
        <f t="shared" si="1"/>
        <v>1792</v>
      </c>
    </row>
    <row r="34" spans="1:14" x14ac:dyDescent="0.35">
      <c r="A34" s="8" t="s">
        <v>36</v>
      </c>
      <c r="B34" s="9">
        <v>517</v>
      </c>
      <c r="C34" s="9">
        <v>618</v>
      </c>
      <c r="D34" s="9">
        <v>144</v>
      </c>
      <c r="E34" s="9">
        <v>13</v>
      </c>
      <c r="F34" s="9">
        <v>18</v>
      </c>
      <c r="G34" s="9">
        <v>2</v>
      </c>
      <c r="H34" s="9">
        <v>1</v>
      </c>
      <c r="I34" s="9">
        <v>1</v>
      </c>
      <c r="J34" s="9">
        <f t="shared" si="1"/>
        <v>1314</v>
      </c>
    </row>
    <row r="35" spans="1:14" x14ac:dyDescent="0.35">
      <c r="A35" s="8" t="s">
        <v>37</v>
      </c>
      <c r="B35" s="9">
        <v>435</v>
      </c>
      <c r="C35" s="9">
        <v>529</v>
      </c>
      <c r="D35" s="9">
        <v>86</v>
      </c>
      <c r="E35" s="9">
        <v>11</v>
      </c>
      <c r="F35" s="9">
        <v>19</v>
      </c>
      <c r="G35" s="9">
        <v>1</v>
      </c>
      <c r="H35" s="9">
        <v>7</v>
      </c>
      <c r="I35" s="9">
        <v>0</v>
      </c>
      <c r="J35" s="9">
        <f t="shared" si="1"/>
        <v>1088</v>
      </c>
    </row>
    <row r="36" spans="1:14" x14ac:dyDescent="0.35">
      <c r="A36" s="8" t="s">
        <v>38</v>
      </c>
      <c r="B36" s="9">
        <v>648</v>
      </c>
      <c r="C36" s="9">
        <v>923</v>
      </c>
      <c r="D36" s="9">
        <v>124</v>
      </c>
      <c r="E36" s="9">
        <v>26</v>
      </c>
      <c r="F36" s="9">
        <v>31</v>
      </c>
      <c r="G36" s="9">
        <v>7</v>
      </c>
      <c r="H36" s="9">
        <v>61</v>
      </c>
      <c r="I36" s="9">
        <v>8</v>
      </c>
      <c r="J36" s="9">
        <f t="shared" si="1"/>
        <v>1828</v>
      </c>
    </row>
    <row r="37" spans="1:14" ht="15" thickBot="1" x14ac:dyDescent="0.4">
      <c r="B37" s="13">
        <f t="shared" ref="B37:J37" si="2">SUM(B30:B36)</f>
        <v>4750</v>
      </c>
      <c r="C37" s="13">
        <f t="shared" si="2"/>
        <v>6140</v>
      </c>
      <c r="D37" s="13">
        <f t="shared" si="2"/>
        <v>894</v>
      </c>
      <c r="E37" s="13">
        <f t="shared" si="2"/>
        <v>151</v>
      </c>
      <c r="F37" s="13">
        <f t="shared" si="2"/>
        <v>161</v>
      </c>
      <c r="G37" s="13">
        <f t="shared" si="2"/>
        <v>31</v>
      </c>
      <c r="H37" s="13">
        <f t="shared" si="2"/>
        <v>76</v>
      </c>
      <c r="I37" s="13">
        <f t="shared" si="2"/>
        <v>51</v>
      </c>
      <c r="J37" s="13">
        <f t="shared" si="2"/>
        <v>12254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270</v>
      </c>
      <c r="B69" s="251"/>
      <c r="C69" s="251"/>
      <c r="D69" s="251"/>
      <c r="E69" s="67">
        <v>7</v>
      </c>
    </row>
    <row r="70" spans="1:10" x14ac:dyDescent="0.35">
      <c r="A70" s="251" t="s">
        <v>271</v>
      </c>
      <c r="B70" s="251"/>
      <c r="C70" s="251"/>
      <c r="D70" s="251"/>
      <c r="E70" s="67">
        <v>12</v>
      </c>
    </row>
    <row r="71" spans="1:10" x14ac:dyDescent="0.35">
      <c r="A71" s="251" t="s">
        <v>272</v>
      </c>
      <c r="B71" s="251"/>
      <c r="C71" s="251"/>
      <c r="D71" s="251"/>
      <c r="E71" s="34">
        <v>5</v>
      </c>
    </row>
    <row r="72" spans="1:10" x14ac:dyDescent="0.35">
      <c r="A72" s="251" t="s">
        <v>273</v>
      </c>
      <c r="B72" s="252"/>
      <c r="C72" s="252"/>
      <c r="D72" s="252"/>
      <c r="E72" s="34">
        <v>8</v>
      </c>
    </row>
    <row r="74" spans="1:10" ht="17.5" thickBot="1" x14ac:dyDescent="0.45">
      <c r="A74" s="39" t="s">
        <v>97</v>
      </c>
      <c r="B74" s="39"/>
      <c r="C74" s="39"/>
    </row>
    <row r="75" spans="1:10" ht="15" thickTop="1" x14ac:dyDescent="0.35"/>
    <row r="76" spans="1:10" ht="15" thickBot="1" x14ac:dyDescent="0.4">
      <c r="A76" s="43">
        <v>44105</v>
      </c>
      <c r="B76" s="43">
        <v>44075</v>
      </c>
      <c r="C76" s="43">
        <v>44044</v>
      </c>
      <c r="D76" s="43">
        <v>44013</v>
      </c>
      <c r="E76" s="43">
        <v>43983</v>
      </c>
      <c r="F76" s="43" t="s">
        <v>274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6</v>
      </c>
      <c r="B77" s="42">
        <v>24</v>
      </c>
      <c r="C77" s="42">
        <v>11</v>
      </c>
      <c r="D77" s="42">
        <v>11</v>
      </c>
      <c r="E77" s="42">
        <v>1</v>
      </c>
      <c r="F77" s="42">
        <v>10</v>
      </c>
      <c r="G77" s="42">
        <v>10</v>
      </c>
      <c r="H77" s="42">
        <v>2</v>
      </c>
      <c r="I77" s="42">
        <v>6</v>
      </c>
      <c r="J77" s="40">
        <f>SUM(A77:I77)</f>
        <v>81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275</v>
      </c>
      <c r="B80" s="265" t="s">
        <v>276</v>
      </c>
      <c r="C80" s="265"/>
      <c r="D80" s="265"/>
      <c r="E80" s="265" t="s">
        <v>277</v>
      </c>
      <c r="F80" s="265"/>
      <c r="G80" s="265"/>
      <c r="H80" s="265" t="s">
        <v>278</v>
      </c>
      <c r="I80" s="265"/>
      <c r="J80" s="265"/>
    </row>
    <row r="81" spans="1:10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0" x14ac:dyDescent="0.35">
      <c r="A82" s="49" t="s">
        <v>1</v>
      </c>
      <c r="B82" s="266">
        <v>75</v>
      </c>
      <c r="C82" s="266"/>
      <c r="D82" s="266"/>
      <c r="E82" s="264">
        <v>67</v>
      </c>
      <c r="F82" s="263"/>
      <c r="G82" s="263"/>
      <c r="H82" s="264">
        <v>175</v>
      </c>
      <c r="I82" s="263"/>
      <c r="J82" s="263"/>
    </row>
    <row r="83" spans="1:10" x14ac:dyDescent="0.35">
      <c r="A83" s="49" t="s">
        <v>2</v>
      </c>
      <c r="B83" s="263">
        <v>39</v>
      </c>
      <c r="C83" s="263"/>
      <c r="D83" s="263"/>
      <c r="E83" s="264">
        <v>30</v>
      </c>
      <c r="F83" s="263"/>
      <c r="G83" s="263"/>
      <c r="H83" s="264">
        <v>81</v>
      </c>
      <c r="I83" s="263"/>
      <c r="J83" s="263"/>
    </row>
    <row r="84" spans="1:10" x14ac:dyDescent="0.35">
      <c r="A84" s="49" t="s">
        <v>3</v>
      </c>
      <c r="B84" s="263">
        <v>27</v>
      </c>
      <c r="C84" s="263"/>
      <c r="D84" s="263"/>
      <c r="E84" s="264">
        <v>24</v>
      </c>
      <c r="F84" s="263"/>
      <c r="G84" s="263"/>
      <c r="H84" s="264">
        <v>34</v>
      </c>
      <c r="I84" s="263"/>
      <c r="J84" s="263"/>
    </row>
    <row r="85" spans="1:10" x14ac:dyDescent="0.35">
      <c r="A85" s="49" t="s">
        <v>4</v>
      </c>
      <c r="B85" s="263">
        <v>4</v>
      </c>
      <c r="C85" s="263"/>
      <c r="D85" s="263"/>
      <c r="E85" s="264">
        <v>5</v>
      </c>
      <c r="F85" s="263"/>
      <c r="G85" s="263"/>
      <c r="H85" s="264">
        <v>14</v>
      </c>
      <c r="I85" s="263"/>
      <c r="J85" s="263"/>
    </row>
    <row r="86" spans="1:10" x14ac:dyDescent="0.35">
      <c r="A86" s="49" t="s">
        <v>5</v>
      </c>
      <c r="B86" s="263">
        <v>3</v>
      </c>
      <c r="C86" s="263"/>
      <c r="D86" s="263"/>
      <c r="E86" s="264">
        <v>4</v>
      </c>
      <c r="F86" s="263"/>
      <c r="G86" s="263"/>
      <c r="H86" s="264">
        <v>4</v>
      </c>
      <c r="I86" s="263"/>
      <c r="J86" s="263"/>
    </row>
    <row r="87" spans="1:10" x14ac:dyDescent="0.35">
      <c r="A87" s="49" t="s">
        <v>6</v>
      </c>
      <c r="B87" s="263">
        <v>2</v>
      </c>
      <c r="C87" s="263"/>
      <c r="D87" s="263"/>
      <c r="E87" s="264">
        <v>4</v>
      </c>
      <c r="F87" s="263"/>
      <c r="G87" s="263"/>
      <c r="H87" s="264">
        <v>5</v>
      </c>
      <c r="I87" s="263"/>
      <c r="J87" s="263"/>
    </row>
    <row r="88" spans="1:10" x14ac:dyDescent="0.35">
      <c r="A88" s="49" t="s">
        <v>7</v>
      </c>
      <c r="B88" s="263">
        <v>0</v>
      </c>
      <c r="C88" s="263"/>
      <c r="D88" s="263"/>
      <c r="E88" s="264">
        <v>0</v>
      </c>
      <c r="F88" s="263"/>
      <c r="G88" s="263"/>
      <c r="H88" s="264">
        <v>1</v>
      </c>
      <c r="I88" s="263"/>
      <c r="J88" s="263"/>
    </row>
    <row r="89" spans="1:10" x14ac:dyDescent="0.35">
      <c r="A89" s="65" t="s">
        <v>15</v>
      </c>
      <c r="B89" s="262">
        <f>SUM(B82:D88)</f>
        <v>150</v>
      </c>
      <c r="C89" s="263"/>
      <c r="D89" s="263"/>
      <c r="E89" s="262">
        <f>SUM(E82:G88)</f>
        <v>134</v>
      </c>
      <c r="F89" s="263"/>
      <c r="G89" s="263"/>
      <c r="H89" s="262">
        <f>SUM(H82:J88)</f>
        <v>314</v>
      </c>
      <c r="I89" s="263"/>
      <c r="J89" s="263"/>
    </row>
    <row r="90" spans="1:10" ht="15" thickBot="1" x14ac:dyDescent="0.4"/>
    <row r="91" spans="1:10" ht="15.5" x14ac:dyDescent="0.35">
      <c r="A91" s="34" t="s">
        <v>279</v>
      </c>
      <c r="B91" s="34">
        <f>B11</f>
        <v>30</v>
      </c>
      <c r="C91" s="253" t="s">
        <v>282</v>
      </c>
      <c r="D91" s="254"/>
      <c r="E91" s="254"/>
      <c r="F91" s="254"/>
      <c r="G91" s="254"/>
      <c r="H91" s="254"/>
      <c r="I91" s="254"/>
      <c r="J91" s="255"/>
    </row>
    <row r="92" spans="1:10" ht="44.25" customHeight="1" x14ac:dyDescent="0.35">
      <c r="A92" s="35" t="s">
        <v>280</v>
      </c>
      <c r="B92" s="34">
        <f>J77</f>
        <v>81</v>
      </c>
      <c r="C92" s="259">
        <v>2020</v>
      </c>
      <c r="D92" s="260"/>
      <c r="E92" s="260"/>
      <c r="F92" s="260"/>
      <c r="G92" s="260"/>
      <c r="H92" s="259">
        <v>2019</v>
      </c>
      <c r="I92" s="260"/>
      <c r="J92" s="261"/>
    </row>
    <row r="93" spans="1:10" ht="29.5" thickBot="1" x14ac:dyDescent="0.4">
      <c r="A93" s="35" t="s">
        <v>281</v>
      </c>
      <c r="B93" s="35">
        <v>498</v>
      </c>
      <c r="C93" s="256" t="s">
        <v>114</v>
      </c>
      <c r="D93" s="257"/>
      <c r="E93" s="257"/>
      <c r="F93" s="257" t="s">
        <v>115</v>
      </c>
      <c r="G93" s="258"/>
      <c r="H93" s="256" t="s">
        <v>114</v>
      </c>
      <c r="I93" s="257"/>
      <c r="J93" s="258"/>
    </row>
    <row r="94" spans="1:10" x14ac:dyDescent="0.35">
      <c r="A94" s="34" t="s">
        <v>81</v>
      </c>
      <c r="B94" s="34">
        <f>E103</f>
        <v>182</v>
      </c>
      <c r="C94" s="49" t="s">
        <v>1</v>
      </c>
      <c r="E94" s="52">
        <v>68</v>
      </c>
      <c r="F94" s="55" t="s">
        <v>32</v>
      </c>
      <c r="G94" s="54">
        <v>29</v>
      </c>
      <c r="H94" s="49" t="s">
        <v>1</v>
      </c>
      <c r="J94" s="54">
        <v>83</v>
      </c>
    </row>
    <row r="95" spans="1:10" x14ac:dyDescent="0.35">
      <c r="A95" s="34" t="s">
        <v>27</v>
      </c>
      <c r="B95" s="38">
        <f>C25</f>
        <v>12254</v>
      </c>
      <c r="C95" s="49" t="s">
        <v>2</v>
      </c>
      <c r="E95" s="48">
        <v>54</v>
      </c>
      <c r="F95" s="55" t="s">
        <v>116</v>
      </c>
      <c r="G95" s="54">
        <v>19</v>
      </c>
      <c r="H95" s="49" t="s">
        <v>2</v>
      </c>
      <c r="J95" s="54">
        <v>32</v>
      </c>
    </row>
    <row r="96" spans="1:10" x14ac:dyDescent="0.35">
      <c r="A96" s="58"/>
      <c r="B96" s="59"/>
      <c r="C96" s="49" t="s">
        <v>3</v>
      </c>
      <c r="E96" s="48">
        <v>41</v>
      </c>
      <c r="F96" s="55" t="s">
        <v>34</v>
      </c>
      <c r="G96" s="54">
        <v>27</v>
      </c>
      <c r="H96" s="49" t="s">
        <v>3</v>
      </c>
      <c r="J96" s="54">
        <v>57</v>
      </c>
    </row>
    <row r="97" spans="1:10" x14ac:dyDescent="0.35">
      <c r="C97" s="49" t="s">
        <v>4</v>
      </c>
      <c r="E97" s="48">
        <v>7</v>
      </c>
      <c r="F97" s="55" t="s">
        <v>35</v>
      </c>
      <c r="G97" s="54">
        <v>25</v>
      </c>
      <c r="H97" s="49" t="s">
        <v>4</v>
      </c>
      <c r="J97" s="54">
        <v>6</v>
      </c>
    </row>
    <row r="98" spans="1:10" x14ac:dyDescent="0.35">
      <c r="A98" s="34" t="s">
        <v>296</v>
      </c>
      <c r="B98" s="34">
        <f>D25</f>
        <v>-1352</v>
      </c>
      <c r="C98" s="49" t="s">
        <v>5</v>
      </c>
      <c r="E98" s="48">
        <v>1</v>
      </c>
      <c r="F98" s="56" t="s">
        <v>36</v>
      </c>
      <c r="G98" s="54">
        <v>22</v>
      </c>
      <c r="H98" s="49" t="s">
        <v>5</v>
      </c>
      <c r="J98" s="54">
        <v>1</v>
      </c>
    </row>
    <row r="99" spans="1:10" x14ac:dyDescent="0.35">
      <c r="A99" s="34" t="s">
        <v>297</v>
      </c>
      <c r="B99" s="36">
        <f>((C25-B93)/B25)</f>
        <v>0.86403057474643541</v>
      </c>
      <c r="C99" s="49" t="s">
        <v>6</v>
      </c>
      <c r="E99" s="48">
        <v>4</v>
      </c>
      <c r="F99" s="55" t="s">
        <v>37</v>
      </c>
      <c r="G99" s="54">
        <v>20</v>
      </c>
      <c r="H99" s="49" t="s">
        <v>6</v>
      </c>
      <c r="J99" s="54">
        <v>3</v>
      </c>
    </row>
    <row r="100" spans="1:10" x14ac:dyDescent="0.35">
      <c r="C100" s="49" t="s">
        <v>7</v>
      </c>
      <c r="E100" s="48">
        <v>7</v>
      </c>
      <c r="F100" s="55" t="s">
        <v>38</v>
      </c>
      <c r="G100" s="54">
        <v>40</v>
      </c>
      <c r="H100" s="49" t="s">
        <v>7</v>
      </c>
      <c r="J100" s="54">
        <v>26</v>
      </c>
    </row>
    <row r="101" spans="1:10" x14ac:dyDescent="0.35">
      <c r="C101" s="49" t="s">
        <v>8</v>
      </c>
      <c r="E101" s="48">
        <v>0</v>
      </c>
      <c r="G101" s="54"/>
      <c r="H101" s="49" t="s">
        <v>8</v>
      </c>
      <c r="J101" s="54">
        <v>0</v>
      </c>
    </row>
    <row r="102" spans="1:10" x14ac:dyDescent="0.35">
      <c r="C102" s="49" t="s">
        <v>20</v>
      </c>
      <c r="E102" s="48">
        <v>0</v>
      </c>
      <c r="G102" s="54"/>
      <c r="H102" s="49" t="s">
        <v>20</v>
      </c>
      <c r="J102" s="54">
        <v>0</v>
      </c>
    </row>
    <row r="103" spans="1:10" ht="15" thickBot="1" x14ac:dyDescent="0.4">
      <c r="A103" s="47" t="s">
        <v>82</v>
      </c>
      <c r="B103" s="34">
        <v>281</v>
      </c>
      <c r="C103" s="50"/>
      <c r="D103" s="51"/>
      <c r="E103" s="53">
        <f>SUM(E94:E102)</f>
        <v>182</v>
      </c>
      <c r="F103" s="51"/>
      <c r="G103" s="57">
        <f>SUM(G94:G102)</f>
        <v>182</v>
      </c>
      <c r="H103" s="51"/>
      <c r="I103" s="51"/>
      <c r="J103" s="57">
        <f>SUM(J94:J102)</f>
        <v>208</v>
      </c>
    </row>
  </sheetData>
  <mergeCells count="39">
    <mergeCell ref="C93:E93"/>
    <mergeCell ref="F93:G93"/>
    <mergeCell ref="H93:J93"/>
    <mergeCell ref="B89:D89"/>
    <mergeCell ref="E89:G89"/>
    <mergeCell ref="H89:J89"/>
    <mergeCell ref="C91:J91"/>
    <mergeCell ref="C92:G92"/>
    <mergeCell ref="H92:J92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B83:D83"/>
    <mergeCell ref="E83:G83"/>
    <mergeCell ref="H83:J83"/>
    <mergeCell ref="B84:D84"/>
    <mergeCell ref="E84:G84"/>
    <mergeCell ref="H84:J84"/>
    <mergeCell ref="B80:D81"/>
    <mergeCell ref="E80:G81"/>
    <mergeCell ref="H80:J81"/>
    <mergeCell ref="B82:D82"/>
    <mergeCell ref="E82:G82"/>
    <mergeCell ref="H82:J82"/>
    <mergeCell ref="A79:B79"/>
    <mergeCell ref="A14:D14"/>
    <mergeCell ref="A69:D69"/>
    <mergeCell ref="A70:D70"/>
    <mergeCell ref="A71:D71"/>
    <mergeCell ref="A72:D72"/>
  </mergeCells>
  <pageMargins left="0.7" right="0.7" top="0.75" bottom="0.75" header="0.3" footer="0.3"/>
  <pageSetup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9D458-9A91-46E8-BB1A-E70735BD1C1F}">
  <dimension ref="A1:N103"/>
  <sheetViews>
    <sheetView topLeftCell="A48" workbookViewId="0">
      <selection activeCell="M35" sqref="M35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20</v>
      </c>
    </row>
    <row r="3" spans="1:13" x14ac:dyDescent="0.35">
      <c r="A3" s="8" t="s">
        <v>2</v>
      </c>
      <c r="B3">
        <v>3</v>
      </c>
    </row>
    <row r="4" spans="1:13" x14ac:dyDescent="0.35">
      <c r="A4" s="8" t="s">
        <v>3</v>
      </c>
      <c r="B4">
        <v>12</v>
      </c>
    </row>
    <row r="5" spans="1:13" x14ac:dyDescent="0.35">
      <c r="A5" s="8" t="s">
        <v>4</v>
      </c>
      <c r="B5">
        <v>3</v>
      </c>
    </row>
    <row r="6" spans="1:13" x14ac:dyDescent="0.35">
      <c r="A6" s="8" t="s">
        <v>5</v>
      </c>
      <c r="B6">
        <v>1</v>
      </c>
    </row>
    <row r="7" spans="1:13" x14ac:dyDescent="0.35">
      <c r="A7" s="8" t="s">
        <v>6</v>
      </c>
      <c r="B7">
        <v>1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40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48" t="s">
        <v>17</v>
      </c>
      <c r="B14" s="249"/>
      <c r="C14" s="249"/>
      <c r="D14" s="250"/>
      <c r="E14" s="8" t="s">
        <v>117</v>
      </c>
    </row>
    <row r="15" spans="1:13" ht="30.5" thickBot="1" x14ac:dyDescent="0.4">
      <c r="A15" s="16"/>
      <c r="B15" s="28" t="s">
        <v>99</v>
      </c>
      <c r="C15" s="28" t="s">
        <v>283</v>
      </c>
      <c r="D15" s="29" t="s">
        <v>21</v>
      </c>
    </row>
    <row r="16" spans="1:13" ht="15" thickTop="1" x14ac:dyDescent="0.35">
      <c r="A16" s="17" t="s">
        <v>1</v>
      </c>
      <c r="B16" s="30">
        <v>5551</v>
      </c>
      <c r="C16" s="30">
        <v>4727</v>
      </c>
      <c r="D16" s="31">
        <f t="shared" ref="D16:D25" si="0">C16-B16</f>
        <v>-824</v>
      </c>
      <c r="M16" s="68"/>
    </row>
    <row r="17" spans="1:13" x14ac:dyDescent="0.35">
      <c r="A17" s="17" t="s">
        <v>2</v>
      </c>
      <c r="B17" s="30">
        <v>6348</v>
      </c>
      <c r="C17" s="30">
        <v>6105</v>
      </c>
      <c r="D17" s="31">
        <f t="shared" si="0"/>
        <v>-243</v>
      </c>
      <c r="E17" s="12"/>
    </row>
    <row r="18" spans="1:13" x14ac:dyDescent="0.35">
      <c r="A18" s="17" t="s">
        <v>3</v>
      </c>
      <c r="B18" s="30">
        <v>1049</v>
      </c>
      <c r="C18" s="30">
        <v>884</v>
      </c>
      <c r="D18" s="31">
        <f t="shared" si="0"/>
        <v>-165</v>
      </c>
      <c r="E18" s="12"/>
    </row>
    <row r="19" spans="1:13" x14ac:dyDescent="0.35">
      <c r="A19" s="17" t="s">
        <v>4</v>
      </c>
      <c r="B19" s="30">
        <v>206</v>
      </c>
      <c r="C19" s="30">
        <v>149</v>
      </c>
      <c r="D19" s="31">
        <f t="shared" si="0"/>
        <v>-57</v>
      </c>
      <c r="E19" s="12"/>
    </row>
    <row r="20" spans="1:13" x14ac:dyDescent="0.35">
      <c r="A20" s="17" t="s">
        <v>5</v>
      </c>
      <c r="B20" s="30">
        <v>161</v>
      </c>
      <c r="C20" s="30">
        <v>156</v>
      </c>
      <c r="D20" s="31">
        <f t="shared" si="0"/>
        <v>-5</v>
      </c>
      <c r="E20" s="12"/>
    </row>
    <row r="21" spans="1:13" x14ac:dyDescent="0.35">
      <c r="A21" s="17" t="s">
        <v>6</v>
      </c>
      <c r="B21" s="30">
        <v>47</v>
      </c>
      <c r="C21" s="30">
        <v>30</v>
      </c>
      <c r="D21" s="31">
        <f t="shared" si="0"/>
        <v>-17</v>
      </c>
      <c r="E21" s="12"/>
    </row>
    <row r="22" spans="1:13" x14ac:dyDescent="0.35">
      <c r="A22" s="17" t="s">
        <v>7</v>
      </c>
      <c r="B22" s="30">
        <v>143</v>
      </c>
      <c r="C22" s="30">
        <v>75</v>
      </c>
      <c r="D22" s="31">
        <f t="shared" si="0"/>
        <v>-68</v>
      </c>
      <c r="E22" s="12"/>
    </row>
    <row r="23" spans="1:13" x14ac:dyDescent="0.35">
      <c r="A23" s="17" t="s">
        <v>8</v>
      </c>
      <c r="B23" s="15">
        <v>63</v>
      </c>
      <c r="C23" s="15">
        <v>71</v>
      </c>
      <c r="D23" s="18">
        <f t="shared" si="0"/>
        <v>8</v>
      </c>
      <c r="E23" s="12"/>
    </row>
    <row r="24" spans="1:13" x14ac:dyDescent="0.35">
      <c r="A24" s="17" t="s">
        <v>20</v>
      </c>
      <c r="B24" s="15">
        <v>81</v>
      </c>
      <c r="C24" s="15">
        <v>50</v>
      </c>
      <c r="D24" s="18">
        <f t="shared" si="0"/>
        <v>-31</v>
      </c>
      <c r="E24" s="12"/>
    </row>
    <row r="25" spans="1:13" ht="15" thickBot="1" x14ac:dyDescent="0.4">
      <c r="A25" s="19"/>
      <c r="B25" s="37">
        <f>SUM(B16:B24)</f>
        <v>13649</v>
      </c>
      <c r="C25" s="37">
        <f>SUM(C16:C24)</f>
        <v>12247</v>
      </c>
      <c r="D25" s="21">
        <f t="shared" si="0"/>
        <v>-1402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805</v>
      </c>
      <c r="C30" s="9">
        <v>1001</v>
      </c>
      <c r="D30" s="9">
        <v>146</v>
      </c>
      <c r="E30" s="9">
        <v>28</v>
      </c>
      <c r="F30" s="9">
        <v>19</v>
      </c>
      <c r="G30" s="9">
        <v>7</v>
      </c>
      <c r="H30" s="9">
        <v>1</v>
      </c>
      <c r="I30" s="9">
        <v>41</v>
      </c>
      <c r="J30" s="9">
        <f t="shared" ref="J30:J36" si="1">SUM(B30:I30)</f>
        <v>2048</v>
      </c>
    </row>
    <row r="31" spans="1:13" x14ac:dyDescent="0.35">
      <c r="A31" s="8" t="s">
        <v>33</v>
      </c>
      <c r="B31" s="9">
        <v>821</v>
      </c>
      <c r="C31" s="9">
        <v>1038</v>
      </c>
      <c r="D31" s="9">
        <v>128</v>
      </c>
      <c r="E31" s="9">
        <v>30</v>
      </c>
      <c r="F31" s="9">
        <v>30</v>
      </c>
      <c r="G31" s="9">
        <v>5</v>
      </c>
      <c r="H31" s="9">
        <v>4</v>
      </c>
      <c r="I31" s="9">
        <v>0</v>
      </c>
      <c r="J31" s="9">
        <f t="shared" si="1"/>
        <v>2056</v>
      </c>
    </row>
    <row r="32" spans="1:13" x14ac:dyDescent="0.35">
      <c r="A32" s="8" t="s">
        <v>34</v>
      </c>
      <c r="B32" s="9">
        <v>848</v>
      </c>
      <c r="C32" s="9">
        <v>1079</v>
      </c>
      <c r="D32" s="9">
        <v>114</v>
      </c>
      <c r="E32" s="9">
        <v>30</v>
      </c>
      <c r="F32" s="9">
        <v>21</v>
      </c>
      <c r="G32" s="9">
        <v>2</v>
      </c>
      <c r="H32" s="9">
        <v>0</v>
      </c>
      <c r="I32" s="9">
        <v>0</v>
      </c>
      <c r="J32" s="9">
        <f t="shared" si="1"/>
        <v>2094</v>
      </c>
      <c r="M32" s="68"/>
    </row>
    <row r="33" spans="1:14" x14ac:dyDescent="0.35">
      <c r="A33" s="8" t="s">
        <v>35</v>
      </c>
      <c r="B33" s="9">
        <v>667</v>
      </c>
      <c r="C33" s="9">
        <v>947</v>
      </c>
      <c r="D33" s="9">
        <v>144</v>
      </c>
      <c r="E33" s="9">
        <v>13</v>
      </c>
      <c r="F33" s="9">
        <v>20</v>
      </c>
      <c r="G33" s="9">
        <v>6</v>
      </c>
      <c r="H33" s="9">
        <v>2</v>
      </c>
      <c r="I33" s="9">
        <v>0</v>
      </c>
      <c r="J33" s="9">
        <f t="shared" si="1"/>
        <v>1799</v>
      </c>
    </row>
    <row r="34" spans="1:14" x14ac:dyDescent="0.35">
      <c r="A34" s="8" t="s">
        <v>36</v>
      </c>
      <c r="B34" s="9">
        <v>527</v>
      </c>
      <c r="C34" s="9">
        <v>620</v>
      </c>
      <c r="D34" s="9">
        <v>140</v>
      </c>
      <c r="E34" s="9">
        <v>13</v>
      </c>
      <c r="F34" s="9">
        <v>19</v>
      </c>
      <c r="G34" s="9">
        <v>3</v>
      </c>
      <c r="H34" s="9">
        <v>1</v>
      </c>
      <c r="I34" s="9">
        <v>1</v>
      </c>
      <c r="J34" s="9">
        <f t="shared" si="1"/>
        <v>1324</v>
      </c>
    </row>
    <row r="35" spans="1:14" x14ac:dyDescent="0.35">
      <c r="A35" s="8" t="s">
        <v>37</v>
      </c>
      <c r="B35" s="9">
        <v>436</v>
      </c>
      <c r="C35" s="9">
        <v>524</v>
      </c>
      <c r="D35" s="9">
        <v>88</v>
      </c>
      <c r="E35" s="9">
        <v>12</v>
      </c>
      <c r="F35" s="9">
        <v>21</v>
      </c>
      <c r="G35" s="9">
        <v>1</v>
      </c>
      <c r="H35" s="9">
        <v>7</v>
      </c>
      <c r="I35" s="9">
        <v>0</v>
      </c>
      <c r="J35" s="9">
        <f t="shared" si="1"/>
        <v>1089</v>
      </c>
    </row>
    <row r="36" spans="1:14" x14ac:dyDescent="0.35">
      <c r="A36" s="8" t="s">
        <v>38</v>
      </c>
      <c r="B36" s="9">
        <v>656</v>
      </c>
      <c r="C36" s="9">
        <v>929</v>
      </c>
      <c r="D36" s="9">
        <v>124</v>
      </c>
      <c r="E36" s="9">
        <v>26</v>
      </c>
      <c r="F36" s="9">
        <v>28</v>
      </c>
      <c r="G36" s="9">
        <v>6</v>
      </c>
      <c r="H36" s="9">
        <v>60</v>
      </c>
      <c r="I36" s="9">
        <v>8</v>
      </c>
      <c r="J36" s="9">
        <f t="shared" si="1"/>
        <v>1837</v>
      </c>
    </row>
    <row r="37" spans="1:14" ht="15" thickBot="1" x14ac:dyDescent="0.4">
      <c r="B37" s="13">
        <f t="shared" ref="B37:J37" si="2">SUM(B30:B36)</f>
        <v>4760</v>
      </c>
      <c r="C37" s="13">
        <f t="shared" si="2"/>
        <v>6138</v>
      </c>
      <c r="D37" s="13">
        <f t="shared" si="2"/>
        <v>884</v>
      </c>
      <c r="E37" s="13">
        <f t="shared" si="2"/>
        <v>152</v>
      </c>
      <c r="F37" s="13">
        <f t="shared" si="2"/>
        <v>158</v>
      </c>
      <c r="G37" s="13">
        <f t="shared" si="2"/>
        <v>30</v>
      </c>
      <c r="H37" s="13">
        <f t="shared" si="2"/>
        <v>75</v>
      </c>
      <c r="I37" s="13">
        <f t="shared" si="2"/>
        <v>50</v>
      </c>
      <c r="J37" s="13">
        <f t="shared" si="2"/>
        <v>12247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284</v>
      </c>
      <c r="B69" s="251"/>
      <c r="C69" s="251"/>
      <c r="D69" s="251"/>
      <c r="E69" s="67">
        <v>5</v>
      </c>
    </row>
    <row r="70" spans="1:10" x14ac:dyDescent="0.35">
      <c r="A70" s="251" t="s">
        <v>285</v>
      </c>
      <c r="B70" s="251"/>
      <c r="C70" s="251"/>
      <c r="D70" s="251"/>
      <c r="E70" s="67">
        <v>15</v>
      </c>
    </row>
    <row r="71" spans="1:10" x14ac:dyDescent="0.35">
      <c r="A71" s="251" t="s">
        <v>286</v>
      </c>
      <c r="B71" s="251"/>
      <c r="C71" s="251"/>
      <c r="D71" s="251"/>
      <c r="E71" s="34">
        <v>3</v>
      </c>
    </row>
    <row r="72" spans="1:10" x14ac:dyDescent="0.35">
      <c r="A72" s="251" t="s">
        <v>287</v>
      </c>
      <c r="B72" s="252"/>
      <c r="C72" s="252"/>
      <c r="D72" s="252"/>
      <c r="E72" s="34">
        <v>4</v>
      </c>
    </row>
    <row r="74" spans="1:10" ht="17.5" thickBot="1" x14ac:dyDescent="0.45">
      <c r="A74" s="39" t="s">
        <v>102</v>
      </c>
      <c r="B74" s="39"/>
      <c r="C74" s="39"/>
    </row>
    <row r="75" spans="1:10" ht="15" thickTop="1" x14ac:dyDescent="0.35"/>
    <row r="76" spans="1:10" ht="15" thickBot="1" x14ac:dyDescent="0.4">
      <c r="A76" s="43">
        <v>44136</v>
      </c>
      <c r="B76" s="43">
        <v>44105</v>
      </c>
      <c r="C76" s="43">
        <v>44075</v>
      </c>
      <c r="D76" s="43">
        <v>44044</v>
      </c>
      <c r="E76" s="43">
        <v>44013</v>
      </c>
      <c r="F76" s="43" t="s">
        <v>288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0</v>
      </c>
      <c r="B77" s="42">
        <v>10</v>
      </c>
      <c r="C77" s="42">
        <v>6</v>
      </c>
      <c r="D77" s="42">
        <v>1</v>
      </c>
      <c r="E77" s="42">
        <v>6</v>
      </c>
      <c r="F77" s="42">
        <v>8</v>
      </c>
      <c r="G77" s="42">
        <v>10</v>
      </c>
      <c r="H77" s="42">
        <v>7</v>
      </c>
      <c r="I77" s="42">
        <v>9</v>
      </c>
      <c r="J77" s="40">
        <f>SUM(A77:I77)</f>
        <v>57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289</v>
      </c>
      <c r="B80" s="265" t="s">
        <v>290</v>
      </c>
      <c r="C80" s="265"/>
      <c r="D80" s="265"/>
      <c r="E80" s="265" t="s">
        <v>291</v>
      </c>
      <c r="F80" s="265"/>
      <c r="G80" s="265"/>
      <c r="H80" s="265" t="s">
        <v>292</v>
      </c>
      <c r="I80" s="265"/>
      <c r="J80" s="265"/>
    </row>
    <row r="81" spans="1:10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0" x14ac:dyDescent="0.35">
      <c r="A82" s="49" t="s">
        <v>1</v>
      </c>
      <c r="B82" s="266">
        <v>54</v>
      </c>
      <c r="C82" s="266"/>
      <c r="D82" s="266"/>
      <c r="E82" s="264">
        <v>145</v>
      </c>
      <c r="F82" s="263"/>
      <c r="G82" s="263"/>
      <c r="H82" s="264">
        <v>104</v>
      </c>
      <c r="I82" s="263"/>
      <c r="J82" s="263"/>
    </row>
    <row r="83" spans="1:10" x14ac:dyDescent="0.35">
      <c r="A83" s="49" t="s">
        <v>2</v>
      </c>
      <c r="B83" s="263">
        <v>21</v>
      </c>
      <c r="C83" s="263"/>
      <c r="D83" s="263"/>
      <c r="E83" s="264">
        <v>62</v>
      </c>
      <c r="F83" s="263"/>
      <c r="G83" s="263"/>
      <c r="H83" s="264">
        <v>59</v>
      </c>
      <c r="I83" s="263"/>
      <c r="J83" s="263"/>
    </row>
    <row r="84" spans="1:10" x14ac:dyDescent="0.35">
      <c r="A84" s="49" t="s">
        <v>3</v>
      </c>
      <c r="B84" s="263">
        <v>21</v>
      </c>
      <c r="C84" s="263"/>
      <c r="D84" s="263"/>
      <c r="E84" s="264">
        <v>28</v>
      </c>
      <c r="F84" s="263"/>
      <c r="G84" s="263"/>
      <c r="H84" s="264">
        <v>42</v>
      </c>
      <c r="I84" s="263"/>
      <c r="J84" s="263"/>
    </row>
    <row r="85" spans="1:10" x14ac:dyDescent="0.35">
      <c r="A85" s="49" t="s">
        <v>4</v>
      </c>
      <c r="B85" s="263">
        <v>5</v>
      </c>
      <c r="C85" s="263"/>
      <c r="D85" s="263"/>
      <c r="E85" s="264">
        <v>11</v>
      </c>
      <c r="F85" s="263"/>
      <c r="G85" s="263"/>
      <c r="H85" s="264">
        <v>7</v>
      </c>
      <c r="I85" s="263"/>
      <c r="J85" s="263"/>
    </row>
    <row r="86" spans="1:10" x14ac:dyDescent="0.35">
      <c r="A86" s="49" t="s">
        <v>5</v>
      </c>
      <c r="B86" s="263">
        <v>3</v>
      </c>
      <c r="C86" s="263"/>
      <c r="D86" s="263"/>
      <c r="E86" s="264">
        <v>3</v>
      </c>
      <c r="F86" s="263"/>
      <c r="G86" s="263"/>
      <c r="H86" s="264">
        <v>7</v>
      </c>
      <c r="I86" s="263"/>
      <c r="J86" s="263"/>
    </row>
    <row r="87" spans="1:10" x14ac:dyDescent="0.35">
      <c r="A87" s="49" t="s">
        <v>6</v>
      </c>
      <c r="B87" s="263">
        <v>4</v>
      </c>
      <c r="C87" s="263"/>
      <c r="D87" s="263"/>
      <c r="E87" s="264">
        <v>5</v>
      </c>
      <c r="F87" s="263"/>
      <c r="G87" s="263"/>
      <c r="H87" s="264">
        <v>3</v>
      </c>
      <c r="I87" s="263"/>
      <c r="J87" s="263"/>
    </row>
    <row r="88" spans="1:10" x14ac:dyDescent="0.35">
      <c r="A88" s="49" t="s">
        <v>7</v>
      </c>
      <c r="B88" s="263">
        <v>0</v>
      </c>
      <c r="C88" s="263"/>
      <c r="D88" s="263"/>
      <c r="E88" s="264">
        <v>1</v>
      </c>
      <c r="F88" s="263"/>
      <c r="G88" s="263"/>
      <c r="H88" s="264">
        <v>0</v>
      </c>
      <c r="I88" s="263"/>
      <c r="J88" s="263"/>
    </row>
    <row r="89" spans="1:10" x14ac:dyDescent="0.35">
      <c r="A89" s="65" t="s">
        <v>15</v>
      </c>
      <c r="B89" s="262">
        <f>SUM(B82:D88)</f>
        <v>108</v>
      </c>
      <c r="C89" s="263"/>
      <c r="D89" s="263"/>
      <c r="E89" s="262">
        <f>SUM(E82:G88)</f>
        <v>255</v>
      </c>
      <c r="F89" s="263"/>
      <c r="G89" s="263"/>
      <c r="H89" s="262">
        <f>SUM(H82:J88)</f>
        <v>222</v>
      </c>
      <c r="I89" s="263"/>
      <c r="J89" s="263"/>
    </row>
    <row r="90" spans="1:10" ht="15" thickBot="1" x14ac:dyDescent="0.4"/>
    <row r="91" spans="1:10" ht="15.5" x14ac:dyDescent="0.35">
      <c r="A91" s="34" t="s">
        <v>293</v>
      </c>
      <c r="B91" s="34">
        <f>B11</f>
        <v>40</v>
      </c>
      <c r="C91" s="253" t="s">
        <v>298</v>
      </c>
      <c r="D91" s="254"/>
      <c r="E91" s="254"/>
      <c r="F91" s="254"/>
      <c r="G91" s="254"/>
      <c r="H91" s="254"/>
      <c r="I91" s="254"/>
      <c r="J91" s="255"/>
    </row>
    <row r="92" spans="1:10" ht="44.25" customHeight="1" x14ac:dyDescent="0.35">
      <c r="A92" s="35" t="s">
        <v>294</v>
      </c>
      <c r="B92" s="34">
        <f>J77</f>
        <v>57</v>
      </c>
      <c r="C92" s="259">
        <v>2020</v>
      </c>
      <c r="D92" s="260"/>
      <c r="E92" s="260"/>
      <c r="F92" s="260"/>
      <c r="G92" s="260"/>
      <c r="H92" s="259">
        <v>2019</v>
      </c>
      <c r="I92" s="260"/>
      <c r="J92" s="261"/>
    </row>
    <row r="93" spans="1:10" ht="29.5" thickBot="1" x14ac:dyDescent="0.4">
      <c r="A93" s="35" t="s">
        <v>295</v>
      </c>
      <c r="B93" s="35">
        <v>457</v>
      </c>
      <c r="C93" s="256" t="s">
        <v>114</v>
      </c>
      <c r="D93" s="257"/>
      <c r="E93" s="257"/>
      <c r="F93" s="257" t="s">
        <v>115</v>
      </c>
      <c r="G93" s="258"/>
      <c r="H93" s="256" t="s">
        <v>114</v>
      </c>
      <c r="I93" s="257"/>
      <c r="J93" s="258"/>
    </row>
    <row r="94" spans="1:10" x14ac:dyDescent="0.35">
      <c r="A94" s="34" t="s">
        <v>87</v>
      </c>
      <c r="B94" s="34">
        <f>E103</f>
        <v>110</v>
      </c>
      <c r="C94" s="69" t="s">
        <v>1</v>
      </c>
      <c r="E94" s="52">
        <v>52</v>
      </c>
      <c r="F94" s="55" t="s">
        <v>32</v>
      </c>
      <c r="G94" s="54">
        <v>24</v>
      </c>
      <c r="H94" s="69" t="s">
        <v>1</v>
      </c>
      <c r="J94" s="54">
        <v>61</v>
      </c>
    </row>
    <row r="95" spans="1:10" x14ac:dyDescent="0.35">
      <c r="A95" s="34" t="s">
        <v>27</v>
      </c>
      <c r="B95" s="38">
        <f>C25</f>
        <v>12247</v>
      </c>
      <c r="C95" s="69" t="s">
        <v>2</v>
      </c>
      <c r="E95" s="48">
        <v>24</v>
      </c>
      <c r="F95" s="55" t="s">
        <v>116</v>
      </c>
      <c r="G95" s="54">
        <v>12</v>
      </c>
      <c r="H95" s="69" t="s">
        <v>2</v>
      </c>
      <c r="J95" s="54">
        <v>33</v>
      </c>
    </row>
    <row r="96" spans="1:10" x14ac:dyDescent="0.35">
      <c r="A96" s="58"/>
      <c r="B96" s="59"/>
      <c r="C96" s="69" t="s">
        <v>3</v>
      </c>
      <c r="E96" s="48">
        <v>25</v>
      </c>
      <c r="F96" s="55" t="s">
        <v>34</v>
      </c>
      <c r="G96" s="54">
        <v>26</v>
      </c>
      <c r="H96" s="69" t="s">
        <v>3</v>
      </c>
      <c r="J96" s="54">
        <v>25</v>
      </c>
    </row>
    <row r="97" spans="1:10" x14ac:dyDescent="0.35">
      <c r="C97" s="69" t="s">
        <v>4</v>
      </c>
      <c r="E97" s="48">
        <v>4</v>
      </c>
      <c r="F97" s="55" t="s">
        <v>35</v>
      </c>
      <c r="G97" s="54">
        <v>14</v>
      </c>
      <c r="H97" s="69" t="s">
        <v>4</v>
      </c>
      <c r="J97" s="54">
        <v>5</v>
      </c>
    </row>
    <row r="98" spans="1:10" x14ac:dyDescent="0.35">
      <c r="A98" s="34" t="s">
        <v>296</v>
      </c>
      <c r="B98" s="34">
        <f>D25</f>
        <v>-1402</v>
      </c>
      <c r="C98" s="69" t="s">
        <v>5</v>
      </c>
      <c r="E98" s="48">
        <v>3</v>
      </c>
      <c r="F98" s="56" t="s">
        <v>36</v>
      </c>
      <c r="G98" s="54">
        <v>6</v>
      </c>
      <c r="H98" s="69" t="s">
        <v>5</v>
      </c>
      <c r="J98" s="54">
        <v>2</v>
      </c>
    </row>
    <row r="99" spans="1:10" x14ac:dyDescent="0.35">
      <c r="A99" s="34" t="s">
        <v>297</v>
      </c>
      <c r="B99" s="36">
        <f>((C25-B93)/B25)</f>
        <v>0.86379954575426776</v>
      </c>
      <c r="C99" s="69" t="s">
        <v>6</v>
      </c>
      <c r="E99" s="48">
        <v>2</v>
      </c>
      <c r="F99" s="55" t="s">
        <v>37</v>
      </c>
      <c r="G99" s="54">
        <v>12</v>
      </c>
      <c r="H99" s="69" t="s">
        <v>6</v>
      </c>
      <c r="J99" s="54">
        <v>1</v>
      </c>
    </row>
    <row r="100" spans="1:10" x14ac:dyDescent="0.35">
      <c r="C100" s="69" t="s">
        <v>7</v>
      </c>
      <c r="E100" s="48">
        <v>0</v>
      </c>
      <c r="F100" s="55" t="s">
        <v>38</v>
      </c>
      <c r="G100" s="54">
        <v>16</v>
      </c>
      <c r="H100" s="69" t="s">
        <v>7</v>
      </c>
      <c r="J100" s="54">
        <v>0</v>
      </c>
    </row>
    <row r="101" spans="1:10" x14ac:dyDescent="0.35">
      <c r="C101" s="69" t="s">
        <v>8</v>
      </c>
      <c r="E101" s="48">
        <v>0</v>
      </c>
      <c r="G101" s="54"/>
      <c r="H101" s="69" t="s">
        <v>8</v>
      </c>
      <c r="J101" s="54">
        <v>0</v>
      </c>
    </row>
    <row r="102" spans="1:10" x14ac:dyDescent="0.35">
      <c r="C102" s="69" t="s">
        <v>20</v>
      </c>
      <c r="E102" s="48">
        <v>0</v>
      </c>
      <c r="G102" s="54"/>
      <c r="H102" s="69" t="s">
        <v>20</v>
      </c>
      <c r="J102" s="54">
        <v>0</v>
      </c>
    </row>
    <row r="103" spans="1:10" ht="15" thickBot="1" x14ac:dyDescent="0.4">
      <c r="A103" s="47" t="s">
        <v>82</v>
      </c>
      <c r="B103" s="34">
        <v>281</v>
      </c>
      <c r="C103" s="50"/>
      <c r="D103" s="51"/>
      <c r="E103" s="53">
        <f>SUM(E94:E102)</f>
        <v>110</v>
      </c>
      <c r="F103" s="51"/>
      <c r="G103" s="57">
        <f>SUM(G94:G102)</f>
        <v>110</v>
      </c>
      <c r="H103" s="51"/>
      <c r="I103" s="51"/>
      <c r="J103" s="57">
        <f>SUM(J94:J102)</f>
        <v>127</v>
      </c>
    </row>
  </sheetData>
  <mergeCells count="39">
    <mergeCell ref="A79:B79"/>
    <mergeCell ref="A14:D14"/>
    <mergeCell ref="A69:D69"/>
    <mergeCell ref="A70:D70"/>
    <mergeCell ref="A71:D71"/>
    <mergeCell ref="A72:D72"/>
    <mergeCell ref="B80:D81"/>
    <mergeCell ref="E80:G81"/>
    <mergeCell ref="H80:J81"/>
    <mergeCell ref="B82:D82"/>
    <mergeCell ref="E82:G82"/>
    <mergeCell ref="H82:J82"/>
    <mergeCell ref="B83:D83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C93:E93"/>
    <mergeCell ref="F93:G93"/>
    <mergeCell ref="H93:J93"/>
    <mergeCell ref="B89:D89"/>
    <mergeCell ref="E89:G89"/>
    <mergeCell ref="H89:J89"/>
    <mergeCell ref="C91:J91"/>
    <mergeCell ref="C92:G92"/>
    <mergeCell ref="H92:J92"/>
  </mergeCells>
  <pageMargins left="0.7" right="0.7" top="0.75" bottom="0.75" header="0.3" footer="0.3"/>
  <pageSetup orientation="landscape" r:id="rId1"/>
  <headerFooter>
    <oddHeader>&amp;CFebruary 2021 Dashboard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505C5-FBB5-4883-AB9E-C7B9D80DEAC3}">
  <dimension ref="A1:N110"/>
  <sheetViews>
    <sheetView topLeftCell="A10" workbookViewId="0">
      <selection activeCell="H82" sqref="H82:J82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16</v>
      </c>
    </row>
    <row r="3" spans="1:13" x14ac:dyDescent="0.35">
      <c r="A3" s="8" t="s">
        <v>2</v>
      </c>
      <c r="B3">
        <v>3</v>
      </c>
    </row>
    <row r="4" spans="1:13" x14ac:dyDescent="0.35">
      <c r="A4" s="8" t="s">
        <v>3</v>
      </c>
      <c r="B4">
        <v>17</v>
      </c>
    </row>
    <row r="5" spans="1:13" x14ac:dyDescent="0.35">
      <c r="A5" s="8" t="s">
        <v>4</v>
      </c>
      <c r="B5">
        <v>4</v>
      </c>
    </row>
    <row r="6" spans="1:13" x14ac:dyDescent="0.35">
      <c r="A6" s="8" t="s">
        <v>5</v>
      </c>
      <c r="B6">
        <v>3</v>
      </c>
    </row>
    <row r="7" spans="1:13" x14ac:dyDescent="0.35">
      <c r="A7" s="8" t="s">
        <v>6</v>
      </c>
      <c r="B7">
        <v>2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45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48" t="s">
        <v>17</v>
      </c>
      <c r="B14" s="249"/>
      <c r="C14" s="249"/>
      <c r="D14" s="250"/>
      <c r="E14" s="8" t="s">
        <v>117</v>
      </c>
    </row>
    <row r="15" spans="1:13" ht="30.5" thickBot="1" x14ac:dyDescent="0.4">
      <c r="A15" s="16"/>
      <c r="B15" s="28" t="s">
        <v>119</v>
      </c>
      <c r="C15" s="28" t="s">
        <v>299</v>
      </c>
      <c r="D15" s="29" t="s">
        <v>21</v>
      </c>
    </row>
    <row r="16" spans="1:13" ht="15" thickTop="1" x14ac:dyDescent="0.35">
      <c r="A16" s="17" t="s">
        <v>1</v>
      </c>
      <c r="B16" s="30">
        <v>5505</v>
      </c>
      <c r="C16" s="30">
        <v>4579</v>
      </c>
      <c r="D16" s="31">
        <f t="shared" ref="D16:D25" si="0">C16-B16</f>
        <v>-926</v>
      </c>
      <c r="M16" s="68"/>
    </row>
    <row r="17" spans="1:13" x14ac:dyDescent="0.35">
      <c r="A17" s="17" t="s">
        <v>2</v>
      </c>
      <c r="B17" s="30">
        <v>6342</v>
      </c>
      <c r="C17" s="30">
        <v>6271</v>
      </c>
      <c r="D17" s="31">
        <f t="shared" si="0"/>
        <v>-71</v>
      </c>
      <c r="E17" s="12"/>
    </row>
    <row r="18" spans="1:13" x14ac:dyDescent="0.35">
      <c r="A18" s="17" t="s">
        <v>3</v>
      </c>
      <c r="B18" s="30">
        <v>1036</v>
      </c>
      <c r="C18" s="30">
        <v>833</v>
      </c>
      <c r="D18" s="31">
        <f t="shared" si="0"/>
        <v>-203</v>
      </c>
      <c r="E18" s="12"/>
    </row>
    <row r="19" spans="1:13" x14ac:dyDescent="0.35">
      <c r="A19" s="17" t="s">
        <v>4</v>
      </c>
      <c r="B19" s="30">
        <v>202</v>
      </c>
      <c r="C19" s="30">
        <v>147</v>
      </c>
      <c r="D19" s="31">
        <f t="shared" si="0"/>
        <v>-55</v>
      </c>
      <c r="E19" s="12"/>
    </row>
    <row r="20" spans="1:13" x14ac:dyDescent="0.35">
      <c r="A20" s="17" t="s">
        <v>5</v>
      </c>
      <c r="B20" s="30">
        <v>157</v>
      </c>
      <c r="C20" s="30">
        <v>164</v>
      </c>
      <c r="D20" s="31">
        <f t="shared" si="0"/>
        <v>7</v>
      </c>
      <c r="E20" s="12"/>
    </row>
    <row r="21" spans="1:13" x14ac:dyDescent="0.35">
      <c r="A21" s="17" t="s">
        <v>6</v>
      </c>
      <c r="B21" s="30">
        <v>46</v>
      </c>
      <c r="C21" s="30">
        <v>31</v>
      </c>
      <c r="D21" s="31">
        <f t="shared" si="0"/>
        <v>-15</v>
      </c>
      <c r="E21" s="12"/>
    </row>
    <row r="22" spans="1:13" x14ac:dyDescent="0.35">
      <c r="A22" s="17" t="s">
        <v>7</v>
      </c>
      <c r="B22" s="30">
        <v>109</v>
      </c>
      <c r="C22" s="30">
        <v>54</v>
      </c>
      <c r="D22" s="31">
        <f t="shared" si="0"/>
        <v>-55</v>
      </c>
      <c r="E22" s="12"/>
    </row>
    <row r="23" spans="1:13" x14ac:dyDescent="0.35">
      <c r="A23" s="17" t="s">
        <v>8</v>
      </c>
      <c r="B23" s="15">
        <v>63</v>
      </c>
      <c r="C23" s="15">
        <v>71</v>
      </c>
      <c r="D23" s="18">
        <f t="shared" si="0"/>
        <v>8</v>
      </c>
      <c r="E23" s="12"/>
    </row>
    <row r="24" spans="1:13" x14ac:dyDescent="0.35">
      <c r="A24" s="17" t="s">
        <v>20</v>
      </c>
      <c r="B24" s="15">
        <v>79</v>
      </c>
      <c r="C24" s="15">
        <v>50</v>
      </c>
      <c r="D24" s="18">
        <f t="shared" si="0"/>
        <v>-29</v>
      </c>
      <c r="E24" s="12"/>
    </row>
    <row r="25" spans="1:13" ht="15" thickBot="1" x14ac:dyDescent="0.4">
      <c r="A25" s="19"/>
      <c r="B25" s="37">
        <f>SUM(B16:B24)</f>
        <v>13539</v>
      </c>
      <c r="C25" s="37">
        <f>SUM(C16:C24)</f>
        <v>12200</v>
      </c>
      <c r="D25" s="21">
        <f t="shared" si="0"/>
        <v>-1339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772</v>
      </c>
      <c r="C30" s="9">
        <v>1041</v>
      </c>
      <c r="D30" s="9">
        <v>133</v>
      </c>
      <c r="E30" s="9">
        <v>30</v>
      </c>
      <c r="F30" s="9">
        <v>22</v>
      </c>
      <c r="G30" s="9">
        <v>6</v>
      </c>
      <c r="H30" s="9">
        <v>0</v>
      </c>
      <c r="I30" s="9">
        <v>41</v>
      </c>
      <c r="J30" s="9">
        <f t="shared" ref="J30:J36" si="1">SUM(B30:I30)</f>
        <v>2045</v>
      </c>
    </row>
    <row r="31" spans="1:13" x14ac:dyDescent="0.35">
      <c r="A31" s="8" t="s">
        <v>33</v>
      </c>
      <c r="B31" s="9">
        <v>791</v>
      </c>
      <c r="C31" s="9">
        <v>1061</v>
      </c>
      <c r="D31" s="9">
        <v>119</v>
      </c>
      <c r="E31" s="9">
        <v>28</v>
      </c>
      <c r="F31" s="9">
        <v>29</v>
      </c>
      <c r="G31" s="9">
        <v>6</v>
      </c>
      <c r="H31" s="9">
        <v>3</v>
      </c>
      <c r="I31" s="9">
        <v>0</v>
      </c>
      <c r="J31" s="9">
        <f t="shared" si="1"/>
        <v>2037</v>
      </c>
    </row>
    <row r="32" spans="1:13" x14ac:dyDescent="0.35">
      <c r="A32" s="8" t="s">
        <v>34</v>
      </c>
      <c r="B32" s="9">
        <v>815</v>
      </c>
      <c r="C32" s="9">
        <v>1106</v>
      </c>
      <c r="D32" s="9">
        <v>106</v>
      </c>
      <c r="E32" s="9">
        <v>27</v>
      </c>
      <c r="F32" s="9">
        <v>23</v>
      </c>
      <c r="G32" s="9">
        <v>2</v>
      </c>
      <c r="H32" s="9">
        <v>0</v>
      </c>
      <c r="I32" s="9">
        <v>0</v>
      </c>
      <c r="J32" s="9">
        <f t="shared" si="1"/>
        <v>2079</v>
      </c>
      <c r="M32" s="68"/>
    </row>
    <row r="33" spans="1:14" x14ac:dyDescent="0.35">
      <c r="A33" s="8" t="s">
        <v>35</v>
      </c>
      <c r="B33" s="9">
        <v>655</v>
      </c>
      <c r="C33" s="9">
        <v>961</v>
      </c>
      <c r="D33" s="9">
        <v>136</v>
      </c>
      <c r="E33" s="9">
        <v>17</v>
      </c>
      <c r="F33" s="9">
        <v>23</v>
      </c>
      <c r="G33" s="9">
        <v>6</v>
      </c>
      <c r="H33" s="9">
        <v>1</v>
      </c>
      <c r="I33" s="9">
        <v>0</v>
      </c>
      <c r="J33" s="9">
        <f t="shared" si="1"/>
        <v>1799</v>
      </c>
    </row>
    <row r="34" spans="1:14" x14ac:dyDescent="0.35">
      <c r="A34" s="8" t="s">
        <v>36</v>
      </c>
      <c r="B34" s="9">
        <v>517</v>
      </c>
      <c r="C34" s="9">
        <v>640</v>
      </c>
      <c r="D34" s="9">
        <v>138</v>
      </c>
      <c r="E34" s="9">
        <v>11</v>
      </c>
      <c r="F34" s="9">
        <v>19</v>
      </c>
      <c r="G34" s="9">
        <v>3</v>
      </c>
      <c r="H34" s="9">
        <v>1</v>
      </c>
      <c r="I34" s="9">
        <v>1</v>
      </c>
      <c r="J34" s="9">
        <f t="shared" si="1"/>
        <v>1330</v>
      </c>
    </row>
    <row r="35" spans="1:14" x14ac:dyDescent="0.35">
      <c r="A35" s="8" t="s">
        <v>37</v>
      </c>
      <c r="B35" s="9">
        <v>421</v>
      </c>
      <c r="C35" s="9">
        <v>545</v>
      </c>
      <c r="D35" s="9">
        <v>82</v>
      </c>
      <c r="E35" s="9">
        <v>11</v>
      </c>
      <c r="F35" s="9">
        <v>21</v>
      </c>
      <c r="G35" s="9">
        <v>1</v>
      </c>
      <c r="H35" s="9">
        <v>1</v>
      </c>
      <c r="I35" s="9">
        <v>0</v>
      </c>
      <c r="J35" s="9">
        <f t="shared" si="1"/>
        <v>1082</v>
      </c>
    </row>
    <row r="36" spans="1:14" x14ac:dyDescent="0.35">
      <c r="A36" s="8" t="s">
        <v>38</v>
      </c>
      <c r="B36" s="9">
        <v>637</v>
      </c>
      <c r="C36" s="9">
        <v>954</v>
      </c>
      <c r="D36" s="9">
        <v>119</v>
      </c>
      <c r="E36" s="9">
        <v>26</v>
      </c>
      <c r="F36" s="9">
        <v>29</v>
      </c>
      <c r="G36" s="9">
        <v>7</v>
      </c>
      <c r="H36" s="9">
        <v>48</v>
      </c>
      <c r="I36" s="9">
        <v>8</v>
      </c>
      <c r="J36" s="9">
        <f t="shared" si="1"/>
        <v>1828</v>
      </c>
    </row>
    <row r="37" spans="1:14" ht="15" thickBot="1" x14ac:dyDescent="0.4">
      <c r="B37" s="13">
        <f t="shared" ref="B37:J37" si="2">SUM(B30:B36)</f>
        <v>4608</v>
      </c>
      <c r="C37" s="13">
        <f t="shared" si="2"/>
        <v>6308</v>
      </c>
      <c r="D37" s="13">
        <f t="shared" si="2"/>
        <v>833</v>
      </c>
      <c r="E37" s="13">
        <f t="shared" si="2"/>
        <v>150</v>
      </c>
      <c r="F37" s="13">
        <f t="shared" si="2"/>
        <v>166</v>
      </c>
      <c r="G37" s="13">
        <f t="shared" si="2"/>
        <v>31</v>
      </c>
      <c r="H37" s="13">
        <f t="shared" si="2"/>
        <v>54</v>
      </c>
      <c r="I37" s="13">
        <f t="shared" si="2"/>
        <v>50</v>
      </c>
      <c r="J37" s="13">
        <f t="shared" si="2"/>
        <v>12200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301</v>
      </c>
      <c r="B69" s="251"/>
      <c r="C69" s="251"/>
      <c r="D69" s="251"/>
      <c r="E69" s="67">
        <v>7</v>
      </c>
    </row>
    <row r="70" spans="1:10" x14ac:dyDescent="0.35">
      <c r="A70" s="251" t="s">
        <v>302</v>
      </c>
      <c r="B70" s="251"/>
      <c r="C70" s="251"/>
      <c r="D70" s="251"/>
      <c r="E70" s="67">
        <v>3</v>
      </c>
    </row>
    <row r="71" spans="1:10" x14ac:dyDescent="0.35">
      <c r="A71" s="251" t="s">
        <v>303</v>
      </c>
      <c r="B71" s="251"/>
      <c r="C71" s="251"/>
      <c r="D71" s="251"/>
      <c r="E71" s="34">
        <v>6</v>
      </c>
    </row>
    <row r="72" spans="1:10" x14ac:dyDescent="0.35">
      <c r="A72" s="251" t="s">
        <v>304</v>
      </c>
      <c r="B72" s="252"/>
      <c r="C72" s="252"/>
      <c r="D72" s="252"/>
      <c r="E72" s="34">
        <v>2</v>
      </c>
    </row>
    <row r="74" spans="1:10" ht="17.5" thickBot="1" x14ac:dyDescent="0.45">
      <c r="A74" s="39" t="s">
        <v>124</v>
      </c>
      <c r="B74" s="39"/>
      <c r="C74" s="39"/>
    </row>
    <row r="75" spans="1:10" ht="15" thickTop="1" x14ac:dyDescent="0.35"/>
    <row r="76" spans="1:10" ht="15" thickBot="1" x14ac:dyDescent="0.4">
      <c r="A76" s="43">
        <v>44166</v>
      </c>
      <c r="B76" s="43">
        <v>44136</v>
      </c>
      <c r="C76" s="43">
        <v>44105</v>
      </c>
      <c r="D76" s="43">
        <v>44075</v>
      </c>
      <c r="E76" s="43" t="s">
        <v>300</v>
      </c>
      <c r="F76" s="43" t="s">
        <v>274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6</v>
      </c>
      <c r="B77" s="42">
        <v>2</v>
      </c>
      <c r="C77" s="42">
        <v>3</v>
      </c>
      <c r="D77" s="42">
        <v>1</v>
      </c>
      <c r="E77" s="42">
        <v>8</v>
      </c>
      <c r="F77" s="42">
        <v>3</v>
      </c>
      <c r="G77" s="42">
        <v>7</v>
      </c>
      <c r="H77" s="42">
        <v>4</v>
      </c>
      <c r="I77" s="42">
        <v>8</v>
      </c>
      <c r="J77" s="40">
        <f>SUM(A77:I77)</f>
        <v>42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305</v>
      </c>
      <c r="B80" s="265" t="s">
        <v>308</v>
      </c>
      <c r="C80" s="265"/>
      <c r="D80" s="265"/>
      <c r="E80" s="265" t="s">
        <v>307</v>
      </c>
      <c r="F80" s="265"/>
      <c r="G80" s="265"/>
      <c r="H80" s="265" t="s">
        <v>306</v>
      </c>
      <c r="I80" s="265"/>
      <c r="J80" s="265"/>
    </row>
    <row r="81" spans="1:10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0" x14ac:dyDescent="0.35">
      <c r="A82" s="49" t="s">
        <v>1</v>
      </c>
      <c r="B82" s="266">
        <v>89</v>
      </c>
      <c r="C82" s="266"/>
      <c r="D82" s="266"/>
      <c r="E82" s="264">
        <v>73</v>
      </c>
      <c r="F82" s="263"/>
      <c r="G82" s="263"/>
      <c r="H82" s="264">
        <v>63</v>
      </c>
      <c r="I82" s="263"/>
      <c r="J82" s="263"/>
    </row>
    <row r="83" spans="1:10" x14ac:dyDescent="0.35">
      <c r="A83" s="49" t="s">
        <v>2</v>
      </c>
      <c r="B83" s="263">
        <v>28</v>
      </c>
      <c r="C83" s="263"/>
      <c r="D83" s="263"/>
      <c r="E83" s="264">
        <v>31</v>
      </c>
      <c r="F83" s="263"/>
      <c r="G83" s="263"/>
      <c r="H83" s="264">
        <v>31</v>
      </c>
      <c r="I83" s="263"/>
      <c r="J83" s="263"/>
    </row>
    <row r="84" spans="1:10" x14ac:dyDescent="0.35">
      <c r="A84" s="49" t="s">
        <v>3</v>
      </c>
      <c r="B84" s="263">
        <v>22</v>
      </c>
      <c r="C84" s="263"/>
      <c r="D84" s="263"/>
      <c r="E84" s="264">
        <v>35</v>
      </c>
      <c r="F84" s="263"/>
      <c r="G84" s="263"/>
      <c r="H84" s="264">
        <v>27</v>
      </c>
      <c r="I84" s="263"/>
      <c r="J84" s="263"/>
    </row>
    <row r="85" spans="1:10" x14ac:dyDescent="0.35">
      <c r="A85" s="49" t="s">
        <v>4</v>
      </c>
      <c r="B85" s="263">
        <v>9</v>
      </c>
      <c r="C85" s="263"/>
      <c r="D85" s="263"/>
      <c r="E85" s="264">
        <v>6</v>
      </c>
      <c r="F85" s="263"/>
      <c r="G85" s="263"/>
      <c r="H85" s="264">
        <v>4</v>
      </c>
      <c r="I85" s="263"/>
      <c r="J85" s="263"/>
    </row>
    <row r="86" spans="1:10" x14ac:dyDescent="0.35">
      <c r="A86" s="49" t="s">
        <v>5</v>
      </c>
      <c r="B86" s="263">
        <v>1</v>
      </c>
      <c r="C86" s="263"/>
      <c r="D86" s="263"/>
      <c r="E86" s="264">
        <v>5</v>
      </c>
      <c r="F86" s="263"/>
      <c r="G86" s="263"/>
      <c r="H86" s="264">
        <v>3</v>
      </c>
      <c r="I86" s="263"/>
      <c r="J86" s="263"/>
    </row>
    <row r="87" spans="1:10" x14ac:dyDescent="0.35">
      <c r="A87" s="49" t="s">
        <v>6</v>
      </c>
      <c r="B87" s="263">
        <v>5</v>
      </c>
      <c r="C87" s="263"/>
      <c r="D87" s="263"/>
      <c r="E87" s="264">
        <v>1</v>
      </c>
      <c r="F87" s="263"/>
      <c r="G87" s="263"/>
      <c r="H87" s="264">
        <v>0</v>
      </c>
      <c r="I87" s="263"/>
      <c r="J87" s="263"/>
    </row>
    <row r="88" spans="1:10" x14ac:dyDescent="0.35">
      <c r="A88" s="49" t="s">
        <v>7</v>
      </c>
      <c r="B88" s="263">
        <v>0</v>
      </c>
      <c r="C88" s="263"/>
      <c r="D88" s="263"/>
      <c r="E88" s="264">
        <v>0</v>
      </c>
      <c r="F88" s="263"/>
      <c r="G88" s="263"/>
      <c r="H88" s="264">
        <v>17</v>
      </c>
      <c r="I88" s="263"/>
      <c r="J88" s="263"/>
    </row>
    <row r="89" spans="1:10" x14ac:dyDescent="0.35">
      <c r="A89" s="65" t="s">
        <v>15</v>
      </c>
      <c r="B89" s="262">
        <f>SUM(B82:D88)</f>
        <v>154</v>
      </c>
      <c r="C89" s="263"/>
      <c r="D89" s="263"/>
      <c r="E89" s="262">
        <f>SUM(E82:G88)</f>
        <v>151</v>
      </c>
      <c r="F89" s="263"/>
      <c r="G89" s="263"/>
      <c r="H89" s="262">
        <f>SUM(H82:J88)</f>
        <v>145</v>
      </c>
      <c r="I89" s="263"/>
      <c r="J89" s="263"/>
    </row>
    <row r="91" spans="1:10" ht="16" thickBot="1" x14ac:dyDescent="0.4">
      <c r="A91" s="268" t="s">
        <v>312</v>
      </c>
      <c r="B91" s="268"/>
      <c r="C91" s="268"/>
      <c r="D91" s="268"/>
      <c r="E91" s="268"/>
      <c r="F91" s="268"/>
      <c r="G91" s="268"/>
      <c r="H91" s="268"/>
      <c r="I91" s="268"/>
      <c r="J91" s="268"/>
    </row>
    <row r="92" spans="1:10" ht="44.25" customHeight="1" x14ac:dyDescent="0.35">
      <c r="A92" s="269">
        <v>2020</v>
      </c>
      <c r="B92" s="270"/>
      <c r="C92" s="270"/>
      <c r="D92" s="270"/>
      <c r="E92" s="269">
        <v>2019</v>
      </c>
      <c r="F92" s="270"/>
      <c r="G92" s="270"/>
      <c r="H92" s="270"/>
      <c r="I92" s="270"/>
      <c r="J92" s="271"/>
    </row>
    <row r="93" spans="1:10" ht="15" thickBot="1" x14ac:dyDescent="0.4">
      <c r="A93" s="256" t="s">
        <v>114</v>
      </c>
      <c r="B93" s="257"/>
      <c r="C93" s="257" t="s">
        <v>115</v>
      </c>
      <c r="D93" s="257"/>
      <c r="E93" s="256" t="s">
        <v>114</v>
      </c>
      <c r="F93" s="257"/>
      <c r="G93" s="257"/>
      <c r="H93" s="257" t="s">
        <v>115</v>
      </c>
      <c r="I93" s="257"/>
      <c r="J93" s="258"/>
    </row>
    <row r="94" spans="1:10" x14ac:dyDescent="0.35">
      <c r="A94" s="69" t="s">
        <v>1</v>
      </c>
      <c r="B94" s="52">
        <v>42</v>
      </c>
      <c r="C94" s="55" t="s">
        <v>32</v>
      </c>
      <c r="D94">
        <v>19</v>
      </c>
      <c r="E94" s="69" t="s">
        <v>1</v>
      </c>
      <c r="G94" s="48">
        <v>56</v>
      </c>
      <c r="H94" s="55" t="s">
        <v>32</v>
      </c>
      <c r="J94" s="54">
        <v>18</v>
      </c>
    </row>
    <row r="95" spans="1:10" x14ac:dyDescent="0.35">
      <c r="A95" s="69" t="s">
        <v>2</v>
      </c>
      <c r="B95" s="48">
        <v>17</v>
      </c>
      <c r="C95" s="55" t="s">
        <v>116</v>
      </c>
      <c r="D95">
        <v>17</v>
      </c>
      <c r="E95" s="69" t="s">
        <v>2</v>
      </c>
      <c r="G95" s="48">
        <v>19</v>
      </c>
      <c r="H95" s="55" t="s">
        <v>116</v>
      </c>
      <c r="J95" s="54">
        <v>21</v>
      </c>
    </row>
    <row r="96" spans="1:10" x14ac:dyDescent="0.35">
      <c r="A96" s="69" t="s">
        <v>3</v>
      </c>
      <c r="B96" s="48">
        <v>21</v>
      </c>
      <c r="C96" s="55" t="s">
        <v>34</v>
      </c>
      <c r="D96">
        <v>15</v>
      </c>
      <c r="E96" s="69" t="s">
        <v>3</v>
      </c>
      <c r="G96" s="48">
        <v>22</v>
      </c>
      <c r="H96" s="55" t="s">
        <v>34</v>
      </c>
      <c r="J96" s="54">
        <v>15</v>
      </c>
    </row>
    <row r="97" spans="1:10" x14ac:dyDescent="0.35">
      <c r="A97" s="69" t="s">
        <v>4</v>
      </c>
      <c r="B97" s="48">
        <v>5</v>
      </c>
      <c r="C97" s="55" t="s">
        <v>35</v>
      </c>
      <c r="D97">
        <v>9</v>
      </c>
      <c r="E97" s="69" t="s">
        <v>4</v>
      </c>
      <c r="G97" s="48">
        <v>9</v>
      </c>
      <c r="H97" s="55" t="s">
        <v>35</v>
      </c>
      <c r="J97" s="54">
        <v>11</v>
      </c>
    </row>
    <row r="98" spans="1:10" x14ac:dyDescent="0.35">
      <c r="A98" s="69" t="s">
        <v>5</v>
      </c>
      <c r="B98" s="48">
        <v>2</v>
      </c>
      <c r="C98" s="56" t="s">
        <v>36</v>
      </c>
      <c r="D98">
        <v>11</v>
      </c>
      <c r="E98" s="69" t="s">
        <v>5</v>
      </c>
      <c r="G98" s="48">
        <v>2</v>
      </c>
      <c r="H98" s="56" t="s">
        <v>36</v>
      </c>
      <c r="J98" s="54">
        <v>13</v>
      </c>
    </row>
    <row r="99" spans="1:10" x14ac:dyDescent="0.35">
      <c r="A99" s="69" t="s">
        <v>6</v>
      </c>
      <c r="B99" s="48">
        <v>4</v>
      </c>
      <c r="C99" s="55" t="s">
        <v>37</v>
      </c>
      <c r="D99">
        <v>8</v>
      </c>
      <c r="E99" s="69" t="s">
        <v>6</v>
      </c>
      <c r="G99" s="48">
        <v>3</v>
      </c>
      <c r="H99" s="55" t="s">
        <v>37</v>
      </c>
      <c r="J99" s="54">
        <v>18</v>
      </c>
    </row>
    <row r="100" spans="1:10" x14ac:dyDescent="0.35">
      <c r="A100" s="69" t="s">
        <v>7</v>
      </c>
      <c r="B100" s="48">
        <v>0</v>
      </c>
      <c r="C100" s="55" t="s">
        <v>38</v>
      </c>
      <c r="D100">
        <v>12</v>
      </c>
      <c r="E100" s="69" t="s">
        <v>7</v>
      </c>
      <c r="G100" s="48">
        <v>0</v>
      </c>
      <c r="H100" s="55" t="s">
        <v>38</v>
      </c>
      <c r="J100" s="54">
        <v>15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91</v>
      </c>
      <c r="C103" s="50"/>
      <c r="D103" s="70">
        <f>SUM(D94:D102)</f>
        <v>91</v>
      </c>
      <c r="E103" s="50"/>
      <c r="F103" s="51"/>
      <c r="G103" s="53">
        <f>SUM(G94:G102)</f>
        <v>111</v>
      </c>
      <c r="H103" s="51"/>
      <c r="I103" s="51"/>
      <c r="J103" s="71">
        <f>SUM(J94:J102)</f>
        <v>111</v>
      </c>
    </row>
    <row r="105" spans="1:10" x14ac:dyDescent="0.35">
      <c r="A105" s="34" t="s">
        <v>309</v>
      </c>
      <c r="B105" s="34">
        <f>B11</f>
        <v>45</v>
      </c>
      <c r="D105" s="267" t="s">
        <v>296</v>
      </c>
      <c r="E105" s="267"/>
      <c r="F105" s="267"/>
      <c r="G105" s="34">
        <f>D25</f>
        <v>-1339</v>
      </c>
    </row>
    <row r="106" spans="1:10" ht="29" x14ac:dyDescent="0.35">
      <c r="A106" s="35" t="s">
        <v>310</v>
      </c>
      <c r="B106" s="34">
        <f>J77</f>
        <v>42</v>
      </c>
      <c r="D106" s="267" t="s">
        <v>297</v>
      </c>
      <c r="E106" s="267"/>
      <c r="F106" s="267"/>
      <c r="G106" s="36">
        <f>((C25-B107)/B25)</f>
        <v>0.8667552995051333</v>
      </c>
    </row>
    <row r="107" spans="1:10" ht="29" x14ac:dyDescent="0.35">
      <c r="A107" s="35" t="s">
        <v>311</v>
      </c>
      <c r="B107" s="35">
        <v>465</v>
      </c>
    </row>
    <row r="108" spans="1:10" x14ac:dyDescent="0.35">
      <c r="A108" s="34" t="s">
        <v>101</v>
      </c>
      <c r="B108" s="34">
        <f>B103</f>
        <v>91</v>
      </c>
    </row>
    <row r="109" spans="1:10" x14ac:dyDescent="0.35">
      <c r="A109" s="34" t="s">
        <v>27</v>
      </c>
      <c r="B109" s="38">
        <f>C25</f>
        <v>12200</v>
      </c>
      <c r="D109" s="267" t="s">
        <v>82</v>
      </c>
      <c r="E109" s="267"/>
      <c r="F109" s="267"/>
      <c r="G109" s="34">
        <v>280</v>
      </c>
    </row>
    <row r="110" spans="1:10" x14ac:dyDescent="0.35">
      <c r="A110" s="58"/>
      <c r="B110" s="59"/>
    </row>
  </sheetData>
  <mergeCells count="43">
    <mergeCell ref="C93:D93"/>
    <mergeCell ref="E93:G93"/>
    <mergeCell ref="B89:D89"/>
    <mergeCell ref="E89:G89"/>
    <mergeCell ref="H89:J89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E83:G83"/>
    <mergeCell ref="H83:J83"/>
    <mergeCell ref="B84:D84"/>
    <mergeCell ref="E84:G84"/>
    <mergeCell ref="H84:J84"/>
    <mergeCell ref="A14:D14"/>
    <mergeCell ref="A69:D69"/>
    <mergeCell ref="A70:D70"/>
    <mergeCell ref="A71:D71"/>
    <mergeCell ref="A72:D72"/>
    <mergeCell ref="D105:F105"/>
    <mergeCell ref="D106:F106"/>
    <mergeCell ref="D109:F109"/>
    <mergeCell ref="A79:B79"/>
    <mergeCell ref="A91:J91"/>
    <mergeCell ref="A92:D92"/>
    <mergeCell ref="E92:J92"/>
    <mergeCell ref="A93:B93"/>
    <mergeCell ref="H93:J93"/>
    <mergeCell ref="B80:D81"/>
    <mergeCell ref="E80:G81"/>
    <mergeCell ref="H80:J81"/>
    <mergeCell ref="B82:D82"/>
    <mergeCell ref="E82:G82"/>
    <mergeCell ref="H82:J82"/>
    <mergeCell ref="B83:D83"/>
  </mergeCells>
  <pageMargins left="0.7" right="0.7" top="0.75" bottom="0.75" header="0.3" footer="0.3"/>
  <pageSetup orientation="landscape" r:id="rId1"/>
  <headerFooter>
    <oddHeader>&amp;CMarch 2021 Dashboard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33431-46DF-46BF-9358-1AF156974BC7}">
  <dimension ref="A1:N109"/>
  <sheetViews>
    <sheetView zoomScaleNormal="100" workbookViewId="0">
      <selection activeCell="A81" sqref="A81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22</v>
      </c>
    </row>
    <row r="3" spans="1:13" x14ac:dyDescent="0.35">
      <c r="A3" s="8" t="s">
        <v>2</v>
      </c>
      <c r="B3">
        <v>4</v>
      </c>
    </row>
    <row r="4" spans="1:13" x14ac:dyDescent="0.35">
      <c r="A4" s="8" t="s">
        <v>3</v>
      </c>
      <c r="B4">
        <v>11</v>
      </c>
    </row>
    <row r="5" spans="1:13" x14ac:dyDescent="0.35">
      <c r="A5" s="8" t="s">
        <v>4</v>
      </c>
      <c r="B5">
        <v>2</v>
      </c>
    </row>
    <row r="6" spans="1:13" x14ac:dyDescent="0.35">
      <c r="A6" s="8" t="s">
        <v>5</v>
      </c>
      <c r="B6">
        <v>3</v>
      </c>
    </row>
    <row r="7" spans="1:13" x14ac:dyDescent="0.35">
      <c r="A7" s="8" t="s">
        <v>6</v>
      </c>
      <c r="B7">
        <v>5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3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50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48" t="s">
        <v>17</v>
      </c>
      <c r="B14" s="249"/>
      <c r="C14" s="249"/>
      <c r="D14" s="250"/>
      <c r="E14" s="8" t="s">
        <v>117</v>
      </c>
    </row>
    <row r="15" spans="1:13" ht="30.5" thickBot="1" x14ac:dyDescent="0.4">
      <c r="A15" s="16"/>
      <c r="B15" s="28" t="s">
        <v>130</v>
      </c>
      <c r="C15" s="28" t="s">
        <v>313</v>
      </c>
      <c r="D15" s="29" t="s">
        <v>21</v>
      </c>
    </row>
    <row r="16" spans="1:13" ht="15" thickTop="1" x14ac:dyDescent="0.35">
      <c r="A16" s="17" t="s">
        <v>1</v>
      </c>
      <c r="B16" s="30">
        <v>5283</v>
      </c>
      <c r="C16" s="30">
        <v>4679</v>
      </c>
      <c r="D16" s="31">
        <f t="shared" ref="D16:D25" si="0">C16-B16</f>
        <v>-604</v>
      </c>
      <c r="M16" s="68"/>
    </row>
    <row r="17" spans="1:13" x14ac:dyDescent="0.35">
      <c r="A17" s="17" t="s">
        <v>2</v>
      </c>
      <c r="B17" s="30">
        <v>6522</v>
      </c>
      <c r="C17" s="30">
        <v>6317</v>
      </c>
      <c r="D17" s="31">
        <f t="shared" si="0"/>
        <v>-205</v>
      </c>
      <c r="E17" s="12"/>
    </row>
    <row r="18" spans="1:13" x14ac:dyDescent="0.35">
      <c r="A18" s="17" t="s">
        <v>3</v>
      </c>
      <c r="B18" s="30">
        <v>1015</v>
      </c>
      <c r="C18" s="30">
        <v>861</v>
      </c>
      <c r="D18" s="31">
        <f t="shared" si="0"/>
        <v>-154</v>
      </c>
      <c r="E18" s="12"/>
    </row>
    <row r="19" spans="1:13" x14ac:dyDescent="0.35">
      <c r="A19" s="17" t="s">
        <v>4</v>
      </c>
      <c r="B19" s="30">
        <v>195</v>
      </c>
      <c r="C19" s="30">
        <v>159</v>
      </c>
      <c r="D19" s="31">
        <f t="shared" si="0"/>
        <v>-36</v>
      </c>
      <c r="E19" s="12"/>
    </row>
    <row r="20" spans="1:13" x14ac:dyDescent="0.35">
      <c r="A20" s="17" t="s">
        <v>5</v>
      </c>
      <c r="B20" s="30">
        <v>161</v>
      </c>
      <c r="C20" s="30">
        <v>172</v>
      </c>
      <c r="D20" s="31">
        <f t="shared" si="0"/>
        <v>11</v>
      </c>
      <c r="E20" s="12"/>
    </row>
    <row r="21" spans="1:13" x14ac:dyDescent="0.35">
      <c r="A21" s="17" t="s">
        <v>6</v>
      </c>
      <c r="B21" s="30">
        <v>38</v>
      </c>
      <c r="C21" s="30">
        <v>37</v>
      </c>
      <c r="D21" s="31">
        <f t="shared" si="0"/>
        <v>-1</v>
      </c>
      <c r="E21" s="12"/>
    </row>
    <row r="22" spans="1:13" x14ac:dyDescent="0.35">
      <c r="A22" s="17" t="s">
        <v>7</v>
      </c>
      <c r="B22" s="30">
        <v>75</v>
      </c>
      <c r="C22" s="30">
        <v>54</v>
      </c>
      <c r="D22" s="31">
        <f t="shared" si="0"/>
        <v>-21</v>
      </c>
      <c r="E22" s="12"/>
    </row>
    <row r="23" spans="1:13" x14ac:dyDescent="0.35">
      <c r="A23" s="17" t="s">
        <v>8</v>
      </c>
      <c r="B23" s="15">
        <v>64</v>
      </c>
      <c r="C23" s="15">
        <v>74</v>
      </c>
      <c r="D23" s="18">
        <f t="shared" si="0"/>
        <v>10</v>
      </c>
      <c r="E23" s="12"/>
    </row>
    <row r="24" spans="1:13" x14ac:dyDescent="0.35">
      <c r="A24" s="17" t="s">
        <v>20</v>
      </c>
      <c r="B24" s="15">
        <v>79</v>
      </c>
      <c r="C24" s="15">
        <v>50</v>
      </c>
      <c r="D24" s="18">
        <f t="shared" si="0"/>
        <v>-29</v>
      </c>
      <c r="E24" s="12"/>
    </row>
    <row r="25" spans="1:13" ht="15" thickBot="1" x14ac:dyDescent="0.4">
      <c r="A25" s="19"/>
      <c r="B25" s="37">
        <f>SUM(B16:B24)</f>
        <v>13432</v>
      </c>
      <c r="C25" s="37">
        <f>SUM(C16:C24)</f>
        <v>12403</v>
      </c>
      <c r="D25" s="21">
        <f t="shared" si="0"/>
        <v>-1029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786</v>
      </c>
      <c r="C30" s="9">
        <v>1052</v>
      </c>
      <c r="D30" s="9">
        <v>136</v>
      </c>
      <c r="E30" s="9">
        <v>32</v>
      </c>
      <c r="F30" s="9">
        <v>22</v>
      </c>
      <c r="G30" s="9">
        <v>7</v>
      </c>
      <c r="H30" s="9">
        <v>0</v>
      </c>
      <c r="I30" s="9">
        <v>41</v>
      </c>
      <c r="J30" s="9">
        <f t="shared" ref="J30:J36" si="1">SUM(B30:I30)</f>
        <v>2076</v>
      </c>
    </row>
    <row r="31" spans="1:13" x14ac:dyDescent="0.35">
      <c r="A31" s="8" t="s">
        <v>33</v>
      </c>
      <c r="B31" s="9">
        <v>804</v>
      </c>
      <c r="C31" s="9">
        <v>1077</v>
      </c>
      <c r="D31" s="9">
        <v>127</v>
      </c>
      <c r="E31" s="9">
        <v>30</v>
      </c>
      <c r="F31" s="9">
        <v>32</v>
      </c>
      <c r="G31" s="9">
        <v>6</v>
      </c>
      <c r="H31" s="9">
        <v>2</v>
      </c>
      <c r="I31" s="9">
        <v>0</v>
      </c>
      <c r="J31" s="9">
        <f t="shared" si="1"/>
        <v>2078</v>
      </c>
    </row>
    <row r="32" spans="1:13" x14ac:dyDescent="0.35">
      <c r="A32" s="8" t="s">
        <v>34</v>
      </c>
      <c r="B32" s="9">
        <v>837</v>
      </c>
      <c r="C32" s="9">
        <v>1113</v>
      </c>
      <c r="D32" s="9">
        <v>109</v>
      </c>
      <c r="E32" s="9">
        <v>30</v>
      </c>
      <c r="F32" s="9">
        <v>24</v>
      </c>
      <c r="G32" s="9">
        <v>3</v>
      </c>
      <c r="H32" s="9">
        <v>0</v>
      </c>
      <c r="I32" s="9">
        <v>0</v>
      </c>
      <c r="J32" s="9">
        <f t="shared" si="1"/>
        <v>2116</v>
      </c>
      <c r="M32" s="68"/>
    </row>
    <row r="33" spans="1:14" x14ac:dyDescent="0.35">
      <c r="A33" s="8" t="s">
        <v>35</v>
      </c>
      <c r="B33" s="9">
        <v>672</v>
      </c>
      <c r="C33" s="9">
        <v>969</v>
      </c>
      <c r="D33" s="9">
        <v>138</v>
      </c>
      <c r="E33" s="9">
        <v>17</v>
      </c>
      <c r="F33" s="9">
        <v>23</v>
      </c>
      <c r="G33" s="9">
        <v>7</v>
      </c>
      <c r="H33" s="9">
        <v>0</v>
      </c>
      <c r="I33" s="9">
        <v>0</v>
      </c>
      <c r="J33" s="9">
        <f t="shared" si="1"/>
        <v>1826</v>
      </c>
    </row>
    <row r="34" spans="1:14" x14ac:dyDescent="0.35">
      <c r="A34" s="8" t="s">
        <v>36</v>
      </c>
      <c r="B34" s="9">
        <v>528</v>
      </c>
      <c r="C34" s="9">
        <v>642</v>
      </c>
      <c r="D34" s="9">
        <v>138</v>
      </c>
      <c r="E34" s="9">
        <v>11</v>
      </c>
      <c r="F34" s="9">
        <v>18</v>
      </c>
      <c r="G34" s="9">
        <v>4</v>
      </c>
      <c r="H34" s="9">
        <v>1</v>
      </c>
      <c r="I34" s="9">
        <v>1</v>
      </c>
      <c r="J34" s="9">
        <f t="shared" si="1"/>
        <v>1343</v>
      </c>
    </row>
    <row r="35" spans="1:14" x14ac:dyDescent="0.35">
      <c r="A35" s="8" t="s">
        <v>37</v>
      </c>
      <c r="B35" s="9">
        <v>430</v>
      </c>
      <c r="C35" s="9">
        <v>545</v>
      </c>
      <c r="D35" s="9">
        <v>80</v>
      </c>
      <c r="E35" s="9">
        <v>12</v>
      </c>
      <c r="F35" s="9">
        <v>22</v>
      </c>
      <c r="G35" s="9">
        <v>1</v>
      </c>
      <c r="H35" s="9">
        <v>1</v>
      </c>
      <c r="I35" s="9">
        <v>0</v>
      </c>
      <c r="J35" s="9">
        <f t="shared" si="1"/>
        <v>1091</v>
      </c>
    </row>
    <row r="36" spans="1:14" x14ac:dyDescent="0.35">
      <c r="A36" s="8" t="s">
        <v>38</v>
      </c>
      <c r="B36" s="9">
        <v>653</v>
      </c>
      <c r="C36" s="9">
        <v>957</v>
      </c>
      <c r="D36" s="9">
        <v>133</v>
      </c>
      <c r="E36" s="9">
        <v>30</v>
      </c>
      <c r="F36" s="9">
        <v>33</v>
      </c>
      <c r="G36" s="9">
        <v>9</v>
      </c>
      <c r="H36" s="9">
        <v>50</v>
      </c>
      <c r="I36" s="9">
        <v>8</v>
      </c>
      <c r="J36" s="9">
        <f t="shared" si="1"/>
        <v>1873</v>
      </c>
    </row>
    <row r="37" spans="1:14" ht="15" thickBot="1" x14ac:dyDescent="0.4">
      <c r="B37" s="13">
        <f t="shared" ref="B37:J37" si="2">SUM(B30:B36)</f>
        <v>4710</v>
      </c>
      <c r="C37" s="13">
        <f t="shared" si="2"/>
        <v>6355</v>
      </c>
      <c r="D37" s="13">
        <f t="shared" si="2"/>
        <v>861</v>
      </c>
      <c r="E37" s="13">
        <f t="shared" si="2"/>
        <v>162</v>
      </c>
      <c r="F37" s="13">
        <f t="shared" si="2"/>
        <v>174</v>
      </c>
      <c r="G37" s="13">
        <f t="shared" si="2"/>
        <v>37</v>
      </c>
      <c r="H37" s="13">
        <f t="shared" si="2"/>
        <v>54</v>
      </c>
      <c r="I37" s="13">
        <f t="shared" si="2"/>
        <v>50</v>
      </c>
      <c r="J37" s="13">
        <f t="shared" si="2"/>
        <v>12403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314</v>
      </c>
      <c r="B69" s="251"/>
      <c r="C69" s="251"/>
      <c r="D69" s="251"/>
      <c r="E69" s="67">
        <v>0</v>
      </c>
    </row>
    <row r="70" spans="1:10" x14ac:dyDescent="0.35">
      <c r="A70" s="251" t="s">
        <v>315</v>
      </c>
      <c r="B70" s="251"/>
      <c r="C70" s="251"/>
      <c r="D70" s="251"/>
      <c r="E70" s="67">
        <v>6</v>
      </c>
    </row>
    <row r="71" spans="1:10" x14ac:dyDescent="0.35">
      <c r="A71" s="251" t="s">
        <v>133</v>
      </c>
      <c r="B71" s="251"/>
      <c r="C71" s="251"/>
      <c r="D71" s="251"/>
      <c r="E71" s="34">
        <v>3</v>
      </c>
    </row>
    <row r="72" spans="1:10" x14ac:dyDescent="0.35">
      <c r="A72" s="251" t="s">
        <v>134</v>
      </c>
      <c r="B72" s="252"/>
      <c r="C72" s="252"/>
      <c r="D72" s="252"/>
      <c r="E72" s="34">
        <v>1</v>
      </c>
    </row>
    <row r="74" spans="1:10" ht="17.5" thickBot="1" x14ac:dyDescent="0.45">
      <c r="A74" s="39" t="s">
        <v>139</v>
      </c>
      <c r="B74" s="39"/>
      <c r="C74" s="39"/>
    </row>
    <row r="75" spans="1:10" ht="15" thickTop="1" x14ac:dyDescent="0.35"/>
    <row r="76" spans="1:10" ht="15" thickBot="1" x14ac:dyDescent="0.4">
      <c r="A76" s="43">
        <v>44197</v>
      </c>
      <c r="B76" s="43">
        <v>44166</v>
      </c>
      <c r="C76" s="43">
        <v>44136</v>
      </c>
      <c r="D76" s="43">
        <v>44105</v>
      </c>
      <c r="E76" s="43" t="s">
        <v>316</v>
      </c>
      <c r="F76" s="43" t="s">
        <v>288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18</v>
      </c>
      <c r="B77" s="42">
        <v>5</v>
      </c>
      <c r="C77" s="42">
        <v>2</v>
      </c>
      <c r="D77" s="42">
        <v>4</v>
      </c>
      <c r="E77" s="42">
        <v>17</v>
      </c>
      <c r="F77" s="42">
        <v>15</v>
      </c>
      <c r="G77" s="42">
        <v>11</v>
      </c>
      <c r="H77" s="42">
        <v>2</v>
      </c>
      <c r="I77" s="42">
        <v>12</v>
      </c>
      <c r="J77" s="40">
        <f>SUM(A77:I77)</f>
        <v>86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317</v>
      </c>
      <c r="B80" s="265" t="s">
        <v>318</v>
      </c>
      <c r="C80" s="265"/>
      <c r="D80" s="265"/>
      <c r="E80" s="265" t="s">
        <v>319</v>
      </c>
      <c r="F80" s="265"/>
      <c r="G80" s="265"/>
      <c r="H80" s="265" t="s">
        <v>320</v>
      </c>
      <c r="I80" s="265"/>
      <c r="J80" s="265"/>
    </row>
    <row r="81" spans="1:10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0" x14ac:dyDescent="0.35">
      <c r="A82" s="49" t="s">
        <v>1</v>
      </c>
      <c r="B82" s="266">
        <v>66</v>
      </c>
      <c r="C82" s="266"/>
      <c r="D82" s="266"/>
      <c r="E82" s="264">
        <v>51</v>
      </c>
      <c r="F82" s="263"/>
      <c r="G82" s="263"/>
      <c r="H82" s="264">
        <v>50</v>
      </c>
      <c r="I82" s="263"/>
      <c r="J82" s="263"/>
    </row>
    <row r="83" spans="1:10" x14ac:dyDescent="0.35">
      <c r="A83" s="49" t="s">
        <v>2</v>
      </c>
      <c r="B83" s="263">
        <v>29</v>
      </c>
      <c r="C83" s="263"/>
      <c r="D83" s="263"/>
      <c r="E83" s="264">
        <v>30</v>
      </c>
      <c r="F83" s="263"/>
      <c r="G83" s="263"/>
      <c r="H83" s="264">
        <v>29</v>
      </c>
      <c r="I83" s="263"/>
      <c r="J83" s="263"/>
    </row>
    <row r="84" spans="1:10" x14ac:dyDescent="0.35">
      <c r="A84" s="49" t="s">
        <v>3</v>
      </c>
      <c r="B84" s="263">
        <v>34</v>
      </c>
      <c r="C84" s="263"/>
      <c r="D84" s="263"/>
      <c r="E84" s="264">
        <v>27</v>
      </c>
      <c r="F84" s="263"/>
      <c r="G84" s="263"/>
      <c r="H84" s="264">
        <v>27</v>
      </c>
      <c r="I84" s="263"/>
      <c r="J84" s="263"/>
    </row>
    <row r="85" spans="1:10" x14ac:dyDescent="0.35">
      <c r="A85" s="49" t="s">
        <v>4</v>
      </c>
      <c r="B85" s="263">
        <v>6</v>
      </c>
      <c r="C85" s="263"/>
      <c r="D85" s="263"/>
      <c r="E85" s="264">
        <v>3</v>
      </c>
      <c r="F85" s="263"/>
      <c r="G85" s="263"/>
      <c r="H85" s="264">
        <v>5</v>
      </c>
      <c r="I85" s="263"/>
      <c r="J85" s="263"/>
    </row>
    <row r="86" spans="1:10" x14ac:dyDescent="0.35">
      <c r="A86" s="49" t="s">
        <v>5</v>
      </c>
      <c r="B86" s="263">
        <v>4</v>
      </c>
      <c r="C86" s="263"/>
      <c r="D86" s="263"/>
      <c r="E86" s="264">
        <v>0</v>
      </c>
      <c r="F86" s="263"/>
      <c r="G86" s="263"/>
      <c r="H86" s="264">
        <v>2</v>
      </c>
      <c r="I86" s="263"/>
      <c r="J86" s="263"/>
    </row>
    <row r="87" spans="1:10" x14ac:dyDescent="0.35">
      <c r="A87" s="49" t="s">
        <v>6</v>
      </c>
      <c r="B87" s="263">
        <v>1</v>
      </c>
      <c r="C87" s="263"/>
      <c r="D87" s="263"/>
      <c r="E87" s="264">
        <v>0</v>
      </c>
      <c r="F87" s="263"/>
      <c r="G87" s="263"/>
      <c r="H87" s="264">
        <v>1</v>
      </c>
      <c r="I87" s="263"/>
      <c r="J87" s="263"/>
    </row>
    <row r="88" spans="1:10" x14ac:dyDescent="0.35">
      <c r="A88" s="49" t="s">
        <v>7</v>
      </c>
      <c r="B88" s="263">
        <v>0</v>
      </c>
      <c r="C88" s="263"/>
      <c r="D88" s="263"/>
      <c r="E88" s="264">
        <v>17</v>
      </c>
      <c r="F88" s="263"/>
      <c r="G88" s="263"/>
      <c r="H88" s="264">
        <v>6</v>
      </c>
      <c r="I88" s="263"/>
      <c r="J88" s="263"/>
    </row>
    <row r="89" spans="1:10" x14ac:dyDescent="0.35">
      <c r="A89" s="65" t="s">
        <v>15</v>
      </c>
      <c r="B89" s="262">
        <f>SUM(B82:D88)</f>
        <v>140</v>
      </c>
      <c r="C89" s="263"/>
      <c r="D89" s="263"/>
      <c r="E89" s="262">
        <f>SUM(E82:G88)</f>
        <v>128</v>
      </c>
      <c r="F89" s="263"/>
      <c r="G89" s="263"/>
      <c r="H89" s="262">
        <f>SUM(H82:J88)</f>
        <v>120</v>
      </c>
      <c r="I89" s="263"/>
      <c r="J89" s="263"/>
    </row>
    <row r="91" spans="1:10" ht="16" thickBot="1" x14ac:dyDescent="0.4">
      <c r="A91" s="268" t="s">
        <v>323</v>
      </c>
      <c r="B91" s="268"/>
      <c r="C91" s="268"/>
      <c r="D91" s="268"/>
      <c r="E91" s="268"/>
      <c r="F91" s="268"/>
      <c r="G91" s="268"/>
      <c r="H91" s="268"/>
      <c r="I91" s="268"/>
      <c r="J91" s="268"/>
    </row>
    <row r="92" spans="1:10" ht="44.25" customHeight="1" x14ac:dyDescent="0.35">
      <c r="A92" s="269">
        <v>2021</v>
      </c>
      <c r="B92" s="270"/>
      <c r="C92" s="270"/>
      <c r="D92" s="270"/>
      <c r="E92" s="269">
        <v>2020</v>
      </c>
      <c r="F92" s="270"/>
      <c r="G92" s="270"/>
      <c r="H92" s="270"/>
      <c r="I92" s="270"/>
      <c r="J92" s="271"/>
    </row>
    <row r="93" spans="1:10" ht="15" thickBot="1" x14ac:dyDescent="0.4">
      <c r="A93" s="256" t="s">
        <v>114</v>
      </c>
      <c r="B93" s="257"/>
      <c r="C93" s="257" t="s">
        <v>115</v>
      </c>
      <c r="D93" s="257"/>
      <c r="E93" s="256" t="s">
        <v>114</v>
      </c>
      <c r="F93" s="257"/>
      <c r="G93" s="257"/>
      <c r="H93" s="257" t="s">
        <v>115</v>
      </c>
      <c r="I93" s="257"/>
      <c r="J93" s="258"/>
    </row>
    <row r="94" spans="1:10" x14ac:dyDescent="0.35">
      <c r="A94" s="69" t="s">
        <v>1</v>
      </c>
      <c r="B94" s="52">
        <v>75</v>
      </c>
      <c r="C94" s="55" t="s">
        <v>32</v>
      </c>
      <c r="D94">
        <v>35</v>
      </c>
      <c r="E94" s="69" t="s">
        <v>1</v>
      </c>
      <c r="G94" s="48">
        <v>88</v>
      </c>
      <c r="H94" s="55" t="s">
        <v>32</v>
      </c>
      <c r="J94" s="54">
        <v>33</v>
      </c>
    </row>
    <row r="95" spans="1:10" x14ac:dyDescent="0.35">
      <c r="A95" s="69" t="s">
        <v>2</v>
      </c>
      <c r="B95" s="48">
        <v>26</v>
      </c>
      <c r="C95" s="55" t="s">
        <v>116</v>
      </c>
      <c r="D95">
        <v>24</v>
      </c>
      <c r="E95" s="69" t="s">
        <v>2</v>
      </c>
      <c r="G95" s="48">
        <v>17</v>
      </c>
      <c r="H95" s="55" t="s">
        <v>116</v>
      </c>
      <c r="J95" s="54">
        <v>23</v>
      </c>
    </row>
    <row r="96" spans="1:10" x14ac:dyDescent="0.35">
      <c r="A96" s="69" t="s">
        <v>3</v>
      </c>
      <c r="B96" s="48">
        <v>17</v>
      </c>
      <c r="C96" s="55" t="s">
        <v>34</v>
      </c>
      <c r="D96">
        <v>27</v>
      </c>
      <c r="E96" s="69" t="s">
        <v>3</v>
      </c>
      <c r="G96" s="48">
        <v>34</v>
      </c>
      <c r="H96" s="55" t="s">
        <v>34</v>
      </c>
      <c r="J96" s="54">
        <v>40</v>
      </c>
    </row>
    <row r="97" spans="1:10" x14ac:dyDescent="0.35">
      <c r="A97" s="69" t="s">
        <v>4</v>
      </c>
      <c r="B97" s="48">
        <v>8</v>
      </c>
      <c r="C97" s="55" t="s">
        <v>35</v>
      </c>
      <c r="D97">
        <v>14</v>
      </c>
      <c r="E97" s="69" t="s">
        <v>4</v>
      </c>
      <c r="G97" s="48">
        <v>10</v>
      </c>
      <c r="H97" s="55" t="s">
        <v>35</v>
      </c>
      <c r="J97" s="54">
        <v>12</v>
      </c>
    </row>
    <row r="98" spans="1:10" x14ac:dyDescent="0.35">
      <c r="A98" s="69" t="s">
        <v>5</v>
      </c>
      <c r="B98" s="48">
        <v>1</v>
      </c>
      <c r="C98" s="56" t="s">
        <v>36</v>
      </c>
      <c r="D98">
        <v>10</v>
      </c>
      <c r="E98" s="69" t="s">
        <v>5</v>
      </c>
      <c r="G98" s="48">
        <v>3</v>
      </c>
      <c r="H98" s="56" t="s">
        <v>36</v>
      </c>
      <c r="J98" s="54">
        <v>13</v>
      </c>
    </row>
    <row r="99" spans="1:10" x14ac:dyDescent="0.35">
      <c r="A99" s="69" t="s">
        <v>6</v>
      </c>
      <c r="B99" s="48">
        <v>5</v>
      </c>
      <c r="C99" s="55" t="s">
        <v>37</v>
      </c>
      <c r="D99">
        <v>9</v>
      </c>
      <c r="E99" s="69" t="s">
        <v>6</v>
      </c>
      <c r="G99" s="48">
        <v>5</v>
      </c>
      <c r="H99" s="55" t="s">
        <v>37</v>
      </c>
      <c r="J99" s="54">
        <v>12</v>
      </c>
    </row>
    <row r="100" spans="1:10" x14ac:dyDescent="0.35">
      <c r="A100" s="69" t="s">
        <v>7</v>
      </c>
      <c r="B100" s="48">
        <v>0</v>
      </c>
      <c r="C100" s="55" t="s">
        <v>38</v>
      </c>
      <c r="D100">
        <v>13</v>
      </c>
      <c r="E100" s="69" t="s">
        <v>7</v>
      </c>
      <c r="G100" s="48">
        <v>1</v>
      </c>
      <c r="H100" s="55" t="s">
        <v>38</v>
      </c>
      <c r="J100" s="54">
        <v>25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132</v>
      </c>
      <c r="C103" s="50"/>
      <c r="D103" s="70">
        <f>SUM(D94:D102)</f>
        <v>132</v>
      </c>
      <c r="E103" s="50"/>
      <c r="F103" s="51"/>
      <c r="G103" s="53">
        <f>SUM(G94:G102)</f>
        <v>158</v>
      </c>
      <c r="H103" s="51"/>
      <c r="I103" s="51"/>
      <c r="J103" s="71">
        <f>SUM(J94:J102)</f>
        <v>158</v>
      </c>
    </row>
    <row r="105" spans="1:10" x14ac:dyDescent="0.35">
      <c r="A105" s="34" t="s">
        <v>321</v>
      </c>
      <c r="B105" s="34">
        <f>B11</f>
        <v>50</v>
      </c>
      <c r="D105" s="267" t="s">
        <v>296</v>
      </c>
      <c r="E105" s="267"/>
      <c r="F105" s="267"/>
      <c r="G105" s="34">
        <f>D25</f>
        <v>-1029</v>
      </c>
    </row>
    <row r="106" spans="1:10" ht="29" x14ac:dyDescent="0.35">
      <c r="A106" s="35" t="s">
        <v>322</v>
      </c>
      <c r="B106" s="34">
        <f>J77</f>
        <v>86</v>
      </c>
      <c r="D106" s="267" t="s">
        <v>297</v>
      </c>
      <c r="E106" s="267"/>
      <c r="F106" s="267"/>
      <c r="G106" s="36">
        <f>((C25-B107)/B25)</f>
        <v>0.88661405598570575</v>
      </c>
    </row>
    <row r="107" spans="1:10" ht="29" x14ac:dyDescent="0.35">
      <c r="A107" s="35" t="s">
        <v>324</v>
      </c>
      <c r="B107" s="35">
        <v>494</v>
      </c>
    </row>
    <row r="108" spans="1:10" x14ac:dyDescent="0.35">
      <c r="A108" s="34" t="s">
        <v>128</v>
      </c>
      <c r="B108" s="34">
        <f>B103</f>
        <v>132</v>
      </c>
    </row>
    <row r="109" spans="1:10" x14ac:dyDescent="0.35">
      <c r="A109" s="34" t="s">
        <v>27</v>
      </c>
      <c r="B109" s="38">
        <f>C25</f>
        <v>12403</v>
      </c>
      <c r="D109" s="267" t="s">
        <v>82</v>
      </c>
      <c r="E109" s="267"/>
      <c r="F109" s="267"/>
      <c r="G109" s="34">
        <v>280</v>
      </c>
    </row>
  </sheetData>
  <mergeCells count="43">
    <mergeCell ref="A14:D14"/>
    <mergeCell ref="A69:D69"/>
    <mergeCell ref="A70:D70"/>
    <mergeCell ref="A71:D71"/>
    <mergeCell ref="A72:D72"/>
    <mergeCell ref="A79:B79"/>
    <mergeCell ref="B80:D81"/>
    <mergeCell ref="E80:G81"/>
    <mergeCell ref="H80:J81"/>
    <mergeCell ref="B82:D82"/>
    <mergeCell ref="E82:G82"/>
    <mergeCell ref="H82:J82"/>
    <mergeCell ref="B83:D83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D105:F105"/>
    <mergeCell ref="D106:F106"/>
    <mergeCell ref="D109:F109"/>
    <mergeCell ref="H93:J93"/>
    <mergeCell ref="B89:D89"/>
    <mergeCell ref="E89:G89"/>
    <mergeCell ref="H89:J89"/>
    <mergeCell ref="A91:J91"/>
    <mergeCell ref="A92:D92"/>
    <mergeCell ref="E92:J92"/>
    <mergeCell ref="A93:B93"/>
    <mergeCell ref="C93:D93"/>
    <mergeCell ref="E93:G93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ED54F-A9E1-4458-BEEA-AAB321F41608}">
  <dimension ref="A1:N109"/>
  <sheetViews>
    <sheetView zoomScaleNormal="100" workbookViewId="0">
      <selection activeCell="L103" sqref="L103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26</v>
      </c>
    </row>
    <row r="3" spans="1:13" x14ac:dyDescent="0.35">
      <c r="A3" s="8" t="s">
        <v>2</v>
      </c>
      <c r="B3">
        <v>5</v>
      </c>
    </row>
    <row r="4" spans="1:13" x14ac:dyDescent="0.35">
      <c r="A4" s="8" t="s">
        <v>3</v>
      </c>
      <c r="B4">
        <v>11</v>
      </c>
    </row>
    <row r="5" spans="1:13" x14ac:dyDescent="0.35">
      <c r="A5" s="8" t="s">
        <v>4</v>
      </c>
      <c r="B5">
        <v>6</v>
      </c>
    </row>
    <row r="6" spans="1:13" x14ac:dyDescent="0.35">
      <c r="A6" s="8" t="s">
        <v>5</v>
      </c>
      <c r="B6">
        <v>1</v>
      </c>
    </row>
    <row r="7" spans="1:13" x14ac:dyDescent="0.35">
      <c r="A7" s="8" t="s">
        <v>6</v>
      </c>
      <c r="B7">
        <v>0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1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50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48" t="s">
        <v>17</v>
      </c>
      <c r="B14" s="249"/>
      <c r="C14" s="249"/>
      <c r="D14" s="250"/>
      <c r="E14" s="8" t="s">
        <v>117</v>
      </c>
    </row>
    <row r="15" spans="1:13" ht="30.5" thickBot="1" x14ac:dyDescent="0.4">
      <c r="A15" s="16"/>
      <c r="B15" s="28" t="s">
        <v>153</v>
      </c>
      <c r="C15" s="28" t="s">
        <v>325</v>
      </c>
      <c r="D15" s="29" t="s">
        <v>21</v>
      </c>
    </row>
    <row r="16" spans="1:13" ht="15" thickTop="1" x14ac:dyDescent="0.35">
      <c r="A16" s="17" t="s">
        <v>1</v>
      </c>
      <c r="B16" s="30">
        <v>5223</v>
      </c>
      <c r="C16" s="30">
        <v>4676</v>
      </c>
      <c r="D16" s="31">
        <f t="shared" ref="D16:D25" si="0">C16-B16</f>
        <v>-547</v>
      </c>
      <c r="M16" s="68"/>
    </row>
    <row r="17" spans="1:13" x14ac:dyDescent="0.35">
      <c r="A17" s="17" t="s">
        <v>2</v>
      </c>
      <c r="B17" s="30">
        <v>6478</v>
      </c>
      <c r="C17" s="30">
        <v>6328</v>
      </c>
      <c r="D17" s="31">
        <f t="shared" si="0"/>
        <v>-150</v>
      </c>
      <c r="E17" s="12"/>
    </row>
    <row r="18" spans="1:13" x14ac:dyDescent="0.35">
      <c r="A18" s="17" t="s">
        <v>3</v>
      </c>
      <c r="B18" s="30">
        <v>1005</v>
      </c>
      <c r="C18" s="30">
        <v>869</v>
      </c>
      <c r="D18" s="31">
        <f t="shared" si="0"/>
        <v>-136</v>
      </c>
      <c r="E18" s="12"/>
    </row>
    <row r="19" spans="1:13" x14ac:dyDescent="0.35">
      <c r="A19" s="17" t="s">
        <v>4</v>
      </c>
      <c r="B19" s="30">
        <v>185</v>
      </c>
      <c r="C19" s="30">
        <v>163</v>
      </c>
      <c r="D19" s="31">
        <f t="shared" si="0"/>
        <v>-22</v>
      </c>
      <c r="E19" s="12"/>
    </row>
    <row r="20" spans="1:13" x14ac:dyDescent="0.35">
      <c r="A20" s="17" t="s">
        <v>5</v>
      </c>
      <c r="B20" s="30">
        <v>159</v>
      </c>
      <c r="C20" s="30">
        <v>169</v>
      </c>
      <c r="D20" s="31">
        <f t="shared" si="0"/>
        <v>10</v>
      </c>
      <c r="E20" s="12"/>
    </row>
    <row r="21" spans="1:13" x14ac:dyDescent="0.35">
      <c r="A21" s="17" t="s">
        <v>6</v>
      </c>
      <c r="B21" s="30">
        <v>34</v>
      </c>
      <c r="C21" s="30">
        <v>33</v>
      </c>
      <c r="D21" s="31">
        <f t="shared" si="0"/>
        <v>-1</v>
      </c>
      <c r="E21" s="12"/>
    </row>
    <row r="22" spans="1:13" x14ac:dyDescent="0.35">
      <c r="A22" s="17" t="s">
        <v>7</v>
      </c>
      <c r="B22" s="30">
        <v>77</v>
      </c>
      <c r="C22" s="30">
        <v>52</v>
      </c>
      <c r="D22" s="31">
        <f t="shared" si="0"/>
        <v>-25</v>
      </c>
      <c r="E22" s="12"/>
    </row>
    <row r="23" spans="1:13" x14ac:dyDescent="0.35">
      <c r="A23" s="17" t="s">
        <v>8</v>
      </c>
      <c r="B23" s="15">
        <v>66</v>
      </c>
      <c r="C23" s="15">
        <v>75</v>
      </c>
      <c r="D23" s="18">
        <f t="shared" si="0"/>
        <v>9</v>
      </c>
      <c r="E23" s="12"/>
    </row>
    <row r="24" spans="1:13" x14ac:dyDescent="0.35">
      <c r="A24" s="17" t="s">
        <v>20</v>
      </c>
      <c r="B24" s="15">
        <v>79</v>
      </c>
      <c r="C24" s="15">
        <v>50</v>
      </c>
      <c r="D24" s="18">
        <f t="shared" si="0"/>
        <v>-29</v>
      </c>
      <c r="E24" s="12"/>
    </row>
    <row r="25" spans="1:13" ht="15" thickBot="1" x14ac:dyDescent="0.4">
      <c r="A25" s="19"/>
      <c r="B25" s="37">
        <f>SUM(B16:B24)</f>
        <v>13306</v>
      </c>
      <c r="C25" s="37">
        <f>SUM(C16:C24)</f>
        <v>12415</v>
      </c>
      <c r="D25" s="21">
        <f t="shared" si="0"/>
        <v>-891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782</v>
      </c>
      <c r="C30" s="9">
        <v>1060</v>
      </c>
      <c r="D30" s="9">
        <v>138</v>
      </c>
      <c r="E30" s="9">
        <v>35</v>
      </c>
      <c r="F30" s="9">
        <v>20</v>
      </c>
      <c r="G30" s="9">
        <v>7</v>
      </c>
      <c r="H30" s="9">
        <v>0</v>
      </c>
      <c r="I30" s="9">
        <v>41</v>
      </c>
      <c r="J30" s="9">
        <f t="shared" ref="J30:J36" si="1">SUM(B30:I30)</f>
        <v>2083</v>
      </c>
    </row>
    <row r="31" spans="1:13" x14ac:dyDescent="0.35">
      <c r="A31" s="8" t="s">
        <v>33</v>
      </c>
      <c r="B31" s="9">
        <v>797</v>
      </c>
      <c r="C31" s="9">
        <v>1075</v>
      </c>
      <c r="D31" s="9">
        <v>129</v>
      </c>
      <c r="E31" s="9">
        <v>31</v>
      </c>
      <c r="F31" s="9">
        <v>31</v>
      </c>
      <c r="G31" s="9">
        <v>5</v>
      </c>
      <c r="H31" s="9">
        <v>2</v>
      </c>
      <c r="I31" s="9">
        <v>0</v>
      </c>
      <c r="J31" s="9">
        <f t="shared" si="1"/>
        <v>2070</v>
      </c>
    </row>
    <row r="32" spans="1:13" x14ac:dyDescent="0.35">
      <c r="A32" s="8" t="s">
        <v>34</v>
      </c>
      <c r="B32" s="9">
        <v>837</v>
      </c>
      <c r="C32" s="9">
        <v>1115</v>
      </c>
      <c r="D32" s="9">
        <v>111</v>
      </c>
      <c r="E32" s="9">
        <v>29</v>
      </c>
      <c r="F32" s="9">
        <v>25</v>
      </c>
      <c r="G32" s="9">
        <v>2</v>
      </c>
      <c r="H32" s="9">
        <v>0</v>
      </c>
      <c r="I32" s="9">
        <v>0</v>
      </c>
      <c r="J32" s="9">
        <f t="shared" si="1"/>
        <v>2119</v>
      </c>
      <c r="M32" s="68"/>
    </row>
    <row r="33" spans="1:14" x14ac:dyDescent="0.35">
      <c r="A33" s="8" t="s">
        <v>35</v>
      </c>
      <c r="B33" s="9">
        <v>673</v>
      </c>
      <c r="C33" s="9">
        <v>966</v>
      </c>
      <c r="D33" s="9">
        <v>139</v>
      </c>
      <c r="E33" s="9">
        <v>17</v>
      </c>
      <c r="F33" s="9">
        <v>22</v>
      </c>
      <c r="G33" s="9">
        <v>7</v>
      </c>
      <c r="H33" s="9">
        <v>0</v>
      </c>
      <c r="I33" s="9">
        <v>0</v>
      </c>
      <c r="J33" s="9">
        <f t="shared" si="1"/>
        <v>1824</v>
      </c>
    </row>
    <row r="34" spans="1:14" x14ac:dyDescent="0.35">
      <c r="A34" s="8" t="s">
        <v>36</v>
      </c>
      <c r="B34" s="9">
        <v>516</v>
      </c>
      <c r="C34" s="9">
        <v>651</v>
      </c>
      <c r="D34" s="9">
        <v>139</v>
      </c>
      <c r="E34" s="9">
        <v>9</v>
      </c>
      <c r="F34" s="9">
        <v>19</v>
      </c>
      <c r="G34" s="9">
        <v>4</v>
      </c>
      <c r="H34" s="9">
        <v>1</v>
      </c>
      <c r="I34" s="9">
        <v>1</v>
      </c>
      <c r="J34" s="9">
        <f t="shared" si="1"/>
        <v>1340</v>
      </c>
    </row>
    <row r="35" spans="1:14" x14ac:dyDescent="0.35">
      <c r="A35" s="8" t="s">
        <v>37</v>
      </c>
      <c r="B35" s="9">
        <v>433</v>
      </c>
      <c r="C35" s="9">
        <v>547</v>
      </c>
      <c r="D35" s="9">
        <v>80</v>
      </c>
      <c r="E35" s="9">
        <v>16</v>
      </c>
      <c r="F35" s="9">
        <v>22</v>
      </c>
      <c r="G35" s="9">
        <v>1</v>
      </c>
      <c r="H35" s="9">
        <v>1</v>
      </c>
      <c r="I35" s="9">
        <v>0</v>
      </c>
      <c r="J35" s="9">
        <f t="shared" si="1"/>
        <v>1100</v>
      </c>
    </row>
    <row r="36" spans="1:14" x14ac:dyDescent="0.35">
      <c r="A36" s="8" t="s">
        <v>38</v>
      </c>
      <c r="B36" s="9">
        <v>670</v>
      </c>
      <c r="C36" s="9">
        <v>952</v>
      </c>
      <c r="D36" s="9">
        <v>133</v>
      </c>
      <c r="E36" s="9">
        <v>29</v>
      </c>
      <c r="F36" s="9">
        <v>32</v>
      </c>
      <c r="G36" s="9">
        <v>7</v>
      </c>
      <c r="H36" s="9">
        <v>48</v>
      </c>
      <c r="I36" s="9">
        <v>8</v>
      </c>
      <c r="J36" s="9">
        <f t="shared" si="1"/>
        <v>1879</v>
      </c>
    </row>
    <row r="37" spans="1:14" ht="15" thickBot="1" x14ac:dyDescent="0.4">
      <c r="B37" s="13">
        <f t="shared" ref="B37:J37" si="2">SUM(B30:B36)</f>
        <v>4708</v>
      </c>
      <c r="C37" s="13">
        <f t="shared" si="2"/>
        <v>6366</v>
      </c>
      <c r="D37" s="13">
        <f t="shared" si="2"/>
        <v>869</v>
      </c>
      <c r="E37" s="13">
        <f t="shared" si="2"/>
        <v>166</v>
      </c>
      <c r="F37" s="13">
        <f t="shared" si="2"/>
        <v>171</v>
      </c>
      <c r="G37" s="13">
        <f t="shared" si="2"/>
        <v>33</v>
      </c>
      <c r="H37" s="13">
        <f t="shared" si="2"/>
        <v>52</v>
      </c>
      <c r="I37" s="13">
        <f t="shared" si="2"/>
        <v>50</v>
      </c>
      <c r="J37" s="13">
        <f t="shared" si="2"/>
        <v>12415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326</v>
      </c>
      <c r="B69" s="251"/>
      <c r="C69" s="251"/>
      <c r="D69" s="251"/>
      <c r="E69" s="67">
        <v>3</v>
      </c>
    </row>
    <row r="70" spans="1:10" x14ac:dyDescent="0.35">
      <c r="A70" s="251" t="s">
        <v>327</v>
      </c>
      <c r="B70" s="251"/>
      <c r="C70" s="251"/>
      <c r="D70" s="251"/>
      <c r="E70" s="67">
        <v>7</v>
      </c>
    </row>
    <row r="71" spans="1:10" x14ac:dyDescent="0.35">
      <c r="A71" s="251" t="s">
        <v>133</v>
      </c>
      <c r="B71" s="251"/>
      <c r="C71" s="251"/>
      <c r="D71" s="251"/>
      <c r="E71" s="34">
        <v>2</v>
      </c>
    </row>
    <row r="72" spans="1:10" x14ac:dyDescent="0.35">
      <c r="A72" s="251" t="s">
        <v>134</v>
      </c>
      <c r="B72" s="252"/>
      <c r="C72" s="252"/>
      <c r="D72" s="252"/>
      <c r="E72" s="34">
        <v>5</v>
      </c>
    </row>
    <row r="74" spans="1:10" ht="17.5" thickBot="1" x14ac:dyDescent="0.45">
      <c r="A74" s="39" t="s">
        <v>158</v>
      </c>
      <c r="B74" s="39"/>
      <c r="C74" s="39"/>
    </row>
    <row r="75" spans="1:10" ht="15" thickTop="1" x14ac:dyDescent="0.35"/>
    <row r="76" spans="1:10" ht="15" thickBot="1" x14ac:dyDescent="0.4">
      <c r="A76" s="43">
        <v>44228</v>
      </c>
      <c r="B76" s="43">
        <v>44197</v>
      </c>
      <c r="C76" s="43">
        <v>44166</v>
      </c>
      <c r="D76" s="43">
        <v>44136</v>
      </c>
      <c r="E76" s="43" t="s">
        <v>328</v>
      </c>
      <c r="F76" s="43" t="s">
        <v>288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7</v>
      </c>
      <c r="B77" s="42">
        <v>9</v>
      </c>
      <c r="C77" s="42">
        <v>4</v>
      </c>
      <c r="D77" s="42">
        <v>3</v>
      </c>
      <c r="E77" s="42">
        <v>6</v>
      </c>
      <c r="F77" s="42">
        <v>12</v>
      </c>
      <c r="G77" s="42">
        <v>8</v>
      </c>
      <c r="H77" s="42">
        <v>2</v>
      </c>
      <c r="I77" s="42">
        <v>16</v>
      </c>
      <c r="J77" s="40">
        <f>SUM(A77:I77)</f>
        <v>67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329</v>
      </c>
      <c r="B80" s="265" t="s">
        <v>330</v>
      </c>
      <c r="C80" s="265"/>
      <c r="D80" s="265"/>
      <c r="E80" s="265" t="s">
        <v>331</v>
      </c>
      <c r="F80" s="265"/>
      <c r="G80" s="265"/>
      <c r="H80" s="265" t="s">
        <v>332</v>
      </c>
      <c r="I80" s="265"/>
      <c r="J80" s="265"/>
    </row>
    <row r="81" spans="1:10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0" x14ac:dyDescent="0.35">
      <c r="A82" s="49" t="s">
        <v>1</v>
      </c>
      <c r="B82" s="266">
        <v>40</v>
      </c>
      <c r="C82" s="266"/>
      <c r="D82" s="266"/>
      <c r="E82" s="264">
        <v>35</v>
      </c>
      <c r="F82" s="263"/>
      <c r="G82" s="263"/>
      <c r="H82" s="264">
        <v>73</v>
      </c>
      <c r="I82" s="263"/>
      <c r="J82" s="263"/>
    </row>
    <row r="83" spans="1:10" x14ac:dyDescent="0.35">
      <c r="A83" s="49" t="s">
        <v>2</v>
      </c>
      <c r="B83" s="263">
        <v>17</v>
      </c>
      <c r="C83" s="263"/>
      <c r="D83" s="263"/>
      <c r="E83" s="264">
        <v>21</v>
      </c>
      <c r="F83" s="263"/>
      <c r="G83" s="263"/>
      <c r="H83" s="264">
        <v>53</v>
      </c>
      <c r="I83" s="263"/>
      <c r="J83" s="263"/>
    </row>
    <row r="84" spans="1:10" x14ac:dyDescent="0.35">
      <c r="A84" s="49" t="s">
        <v>3</v>
      </c>
      <c r="B84" s="263">
        <v>20</v>
      </c>
      <c r="C84" s="263"/>
      <c r="D84" s="263"/>
      <c r="E84" s="264">
        <v>25</v>
      </c>
      <c r="F84" s="263"/>
      <c r="G84" s="263"/>
      <c r="H84" s="264">
        <v>40</v>
      </c>
      <c r="I84" s="263"/>
      <c r="J84" s="263"/>
    </row>
    <row r="85" spans="1:10" x14ac:dyDescent="0.35">
      <c r="A85" s="49" t="s">
        <v>4</v>
      </c>
      <c r="B85" s="263">
        <v>3</v>
      </c>
      <c r="C85" s="263"/>
      <c r="D85" s="263"/>
      <c r="E85" s="264">
        <v>5</v>
      </c>
      <c r="F85" s="263"/>
      <c r="G85" s="263"/>
      <c r="H85" s="264">
        <v>6</v>
      </c>
      <c r="I85" s="263"/>
      <c r="J85" s="263"/>
    </row>
    <row r="86" spans="1:10" x14ac:dyDescent="0.35">
      <c r="A86" s="49" t="s">
        <v>5</v>
      </c>
      <c r="B86" s="263">
        <v>0</v>
      </c>
      <c r="C86" s="263"/>
      <c r="D86" s="263"/>
      <c r="E86" s="264">
        <v>1</v>
      </c>
      <c r="F86" s="263"/>
      <c r="G86" s="263"/>
      <c r="H86" s="264">
        <v>7</v>
      </c>
      <c r="I86" s="263"/>
      <c r="J86" s="263"/>
    </row>
    <row r="87" spans="1:10" x14ac:dyDescent="0.35">
      <c r="A87" s="49" t="s">
        <v>6</v>
      </c>
      <c r="B87" s="263">
        <v>0</v>
      </c>
      <c r="C87" s="263"/>
      <c r="D87" s="263"/>
      <c r="E87" s="264">
        <v>1</v>
      </c>
      <c r="F87" s="263"/>
      <c r="G87" s="263"/>
      <c r="H87" s="264">
        <v>1</v>
      </c>
      <c r="I87" s="263"/>
      <c r="J87" s="263"/>
    </row>
    <row r="88" spans="1:10" x14ac:dyDescent="0.35">
      <c r="A88" s="49" t="s">
        <v>7</v>
      </c>
      <c r="B88" s="263">
        <v>17</v>
      </c>
      <c r="C88" s="263"/>
      <c r="D88" s="263"/>
      <c r="E88" s="264">
        <v>6</v>
      </c>
      <c r="F88" s="263"/>
      <c r="G88" s="263"/>
      <c r="H88" s="264">
        <v>2</v>
      </c>
      <c r="I88" s="263"/>
      <c r="J88" s="263"/>
    </row>
    <row r="89" spans="1:10" x14ac:dyDescent="0.35">
      <c r="A89" s="65" t="s">
        <v>15</v>
      </c>
      <c r="B89" s="262">
        <f>SUM(B82:D88)</f>
        <v>97</v>
      </c>
      <c r="C89" s="263"/>
      <c r="D89" s="263"/>
      <c r="E89" s="262">
        <f>SUM(E82:G88)</f>
        <v>94</v>
      </c>
      <c r="F89" s="263"/>
      <c r="G89" s="263"/>
      <c r="H89" s="262">
        <f>SUM(H82:J88)</f>
        <v>182</v>
      </c>
      <c r="I89" s="263"/>
      <c r="J89" s="263"/>
    </row>
    <row r="91" spans="1:10" ht="16" thickBot="1" x14ac:dyDescent="0.4">
      <c r="A91" s="268" t="s">
        <v>333</v>
      </c>
      <c r="B91" s="268"/>
      <c r="C91" s="268"/>
      <c r="D91" s="268"/>
      <c r="E91" s="268"/>
      <c r="F91" s="268"/>
      <c r="G91" s="268"/>
      <c r="H91" s="268"/>
      <c r="I91" s="268"/>
      <c r="J91" s="268"/>
    </row>
    <row r="92" spans="1:10" ht="44.25" customHeight="1" x14ac:dyDescent="0.35">
      <c r="A92" s="269">
        <v>2021</v>
      </c>
      <c r="B92" s="270"/>
      <c r="C92" s="270"/>
      <c r="D92" s="270"/>
      <c r="E92" s="269">
        <v>2020</v>
      </c>
      <c r="F92" s="270"/>
      <c r="G92" s="270"/>
      <c r="H92" s="270"/>
      <c r="I92" s="270"/>
      <c r="J92" s="271"/>
    </row>
    <row r="93" spans="1:10" ht="15" thickBot="1" x14ac:dyDescent="0.4">
      <c r="A93" s="256" t="s">
        <v>114</v>
      </c>
      <c r="B93" s="257"/>
      <c r="C93" s="257" t="s">
        <v>115</v>
      </c>
      <c r="D93" s="257"/>
      <c r="E93" s="256" t="s">
        <v>114</v>
      </c>
      <c r="F93" s="257"/>
      <c r="G93" s="257"/>
      <c r="H93" s="257" t="s">
        <v>115</v>
      </c>
      <c r="I93" s="257"/>
      <c r="J93" s="258"/>
    </row>
    <row r="94" spans="1:10" x14ac:dyDescent="0.35">
      <c r="A94" s="69" t="s">
        <v>1</v>
      </c>
      <c r="B94" s="52">
        <v>52</v>
      </c>
      <c r="C94" s="55" t="s">
        <v>32</v>
      </c>
      <c r="D94">
        <v>24</v>
      </c>
      <c r="E94" s="69" t="s">
        <v>1</v>
      </c>
      <c r="G94" s="48">
        <v>77</v>
      </c>
      <c r="H94" s="55" t="s">
        <v>32</v>
      </c>
      <c r="J94" s="54">
        <v>27</v>
      </c>
    </row>
    <row r="95" spans="1:10" x14ac:dyDescent="0.35">
      <c r="A95" s="69" t="s">
        <v>2</v>
      </c>
      <c r="B95" s="48">
        <v>21</v>
      </c>
      <c r="C95" s="55" t="s">
        <v>116</v>
      </c>
      <c r="D95">
        <v>22</v>
      </c>
      <c r="E95" s="69" t="s">
        <v>2</v>
      </c>
      <c r="G95" s="48">
        <v>21</v>
      </c>
      <c r="H95" s="55" t="s">
        <v>116</v>
      </c>
      <c r="J95" s="54">
        <v>36</v>
      </c>
    </row>
    <row r="96" spans="1:10" x14ac:dyDescent="0.35">
      <c r="A96" s="69" t="s">
        <v>3</v>
      </c>
      <c r="B96" s="48">
        <v>28</v>
      </c>
      <c r="C96" s="55" t="s">
        <v>34</v>
      </c>
      <c r="D96">
        <v>26</v>
      </c>
      <c r="E96" s="69" t="s">
        <v>3</v>
      </c>
      <c r="G96" s="48">
        <v>20</v>
      </c>
      <c r="H96" s="55" t="s">
        <v>34</v>
      </c>
      <c r="J96" s="54">
        <v>24</v>
      </c>
    </row>
    <row r="97" spans="1:10" x14ac:dyDescent="0.35">
      <c r="A97" s="69" t="s">
        <v>4</v>
      </c>
      <c r="B97" s="48">
        <v>6</v>
      </c>
      <c r="C97" s="55" t="s">
        <v>35</v>
      </c>
      <c r="D97">
        <v>11</v>
      </c>
      <c r="E97" s="69" t="s">
        <v>4</v>
      </c>
      <c r="G97" s="48">
        <v>5</v>
      </c>
      <c r="H97" s="55" t="s">
        <v>35</v>
      </c>
      <c r="J97" s="54">
        <v>12</v>
      </c>
    </row>
    <row r="98" spans="1:10" x14ac:dyDescent="0.35">
      <c r="A98" s="69" t="s">
        <v>5</v>
      </c>
      <c r="B98" s="48">
        <v>5</v>
      </c>
      <c r="C98" s="56" t="s">
        <v>36</v>
      </c>
      <c r="D98">
        <v>7</v>
      </c>
      <c r="E98" s="69" t="s">
        <v>5</v>
      </c>
      <c r="G98" s="48">
        <v>2</v>
      </c>
      <c r="H98" s="56" t="s">
        <v>36</v>
      </c>
      <c r="J98" s="54">
        <v>36</v>
      </c>
    </row>
    <row r="99" spans="1:10" x14ac:dyDescent="0.35">
      <c r="A99" s="69" t="s">
        <v>6</v>
      </c>
      <c r="B99" s="48">
        <v>1</v>
      </c>
      <c r="C99" s="55" t="s">
        <v>37</v>
      </c>
      <c r="D99">
        <v>11</v>
      </c>
      <c r="E99" s="69" t="s">
        <v>6</v>
      </c>
      <c r="G99" s="48">
        <v>3</v>
      </c>
      <c r="H99" s="55" t="s">
        <v>37</v>
      </c>
      <c r="J99" s="54">
        <v>17</v>
      </c>
    </row>
    <row r="100" spans="1:10" x14ac:dyDescent="0.35">
      <c r="A100" s="69" t="s">
        <v>7</v>
      </c>
      <c r="B100" s="48">
        <v>0</v>
      </c>
      <c r="C100" s="55" t="s">
        <v>38</v>
      </c>
      <c r="D100">
        <v>12</v>
      </c>
      <c r="E100" s="69" t="s">
        <v>7</v>
      </c>
      <c r="G100" s="48">
        <v>42</v>
      </c>
      <c r="H100" s="55" t="s">
        <v>38</v>
      </c>
      <c r="J100" s="54">
        <v>18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113</v>
      </c>
      <c r="C103" s="50"/>
      <c r="D103" s="70">
        <f>SUM(D94:D102)</f>
        <v>113</v>
      </c>
      <c r="E103" s="50"/>
      <c r="F103" s="51"/>
      <c r="G103" s="53">
        <f>SUM(G94:G102)</f>
        <v>170</v>
      </c>
      <c r="H103" s="51"/>
      <c r="I103" s="51"/>
      <c r="J103" s="71">
        <f>SUM(J94:J102)</f>
        <v>170</v>
      </c>
    </row>
    <row r="105" spans="1:10" x14ac:dyDescent="0.35">
      <c r="A105" s="34" t="s">
        <v>161</v>
      </c>
      <c r="B105" s="34">
        <f>B11</f>
        <v>50</v>
      </c>
      <c r="D105" s="267" t="s">
        <v>296</v>
      </c>
      <c r="E105" s="267"/>
      <c r="F105" s="267"/>
      <c r="G105" s="34">
        <f>D25</f>
        <v>-891</v>
      </c>
    </row>
    <row r="106" spans="1:10" ht="29" x14ac:dyDescent="0.35">
      <c r="A106" s="35" t="s">
        <v>162</v>
      </c>
      <c r="B106" s="34">
        <f>J77</f>
        <v>67</v>
      </c>
      <c r="D106" s="267" t="s">
        <v>297</v>
      </c>
      <c r="E106" s="267"/>
      <c r="F106" s="267"/>
      <c r="G106" s="36">
        <f>((C25-B107)/B25)</f>
        <v>0.89508492409439355</v>
      </c>
    </row>
    <row r="107" spans="1:10" ht="29" x14ac:dyDescent="0.35">
      <c r="A107" s="35" t="s">
        <v>334</v>
      </c>
      <c r="B107" s="35">
        <v>505</v>
      </c>
    </row>
    <row r="108" spans="1:10" x14ac:dyDescent="0.35">
      <c r="A108" s="34" t="s">
        <v>163</v>
      </c>
      <c r="B108" s="34">
        <f>B103</f>
        <v>113</v>
      </c>
    </row>
    <row r="109" spans="1:10" x14ac:dyDescent="0.35">
      <c r="A109" s="34" t="s">
        <v>27</v>
      </c>
      <c r="B109" s="38">
        <f>C25</f>
        <v>12415</v>
      </c>
      <c r="D109" s="267" t="s">
        <v>82</v>
      </c>
      <c r="E109" s="267"/>
      <c r="F109" s="267"/>
      <c r="G109" s="34">
        <v>280</v>
      </c>
    </row>
  </sheetData>
  <mergeCells count="43">
    <mergeCell ref="D109:F109"/>
    <mergeCell ref="A93:B93"/>
    <mergeCell ref="C93:D93"/>
    <mergeCell ref="E93:G93"/>
    <mergeCell ref="H93:J93"/>
    <mergeCell ref="D105:F105"/>
    <mergeCell ref="D106:F106"/>
    <mergeCell ref="B89:D89"/>
    <mergeCell ref="E89:G89"/>
    <mergeCell ref="H89:J89"/>
    <mergeCell ref="A91:J91"/>
    <mergeCell ref="A92:D92"/>
    <mergeCell ref="E92:J92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B83:D83"/>
    <mergeCell ref="E83:G83"/>
    <mergeCell ref="H83:J83"/>
    <mergeCell ref="B84:D84"/>
    <mergeCell ref="E84:G84"/>
    <mergeCell ref="H84:J84"/>
    <mergeCell ref="B80:D81"/>
    <mergeCell ref="E80:G81"/>
    <mergeCell ref="H80:J81"/>
    <mergeCell ref="B82:D82"/>
    <mergeCell ref="E82:G82"/>
    <mergeCell ref="H82:J82"/>
    <mergeCell ref="A79:B79"/>
    <mergeCell ref="A14:D14"/>
    <mergeCell ref="A69:D69"/>
    <mergeCell ref="A70:D70"/>
    <mergeCell ref="A71:D71"/>
    <mergeCell ref="A72:D72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89D23-A522-40BE-B43D-FF8759A38C5D}">
  <dimension ref="A1:N109"/>
  <sheetViews>
    <sheetView zoomScale="85" zoomScaleNormal="85" workbookViewId="0">
      <selection activeCell="D94" sqref="D94:D100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26</v>
      </c>
    </row>
    <row r="3" spans="1:13" x14ac:dyDescent="0.35">
      <c r="A3" s="8" t="s">
        <v>2</v>
      </c>
      <c r="B3">
        <v>4</v>
      </c>
    </row>
    <row r="4" spans="1:13" x14ac:dyDescent="0.35">
      <c r="A4" s="8" t="s">
        <v>3</v>
      </c>
      <c r="B4">
        <v>11</v>
      </c>
    </row>
    <row r="5" spans="1:13" x14ac:dyDescent="0.35">
      <c r="A5" s="8" t="s">
        <v>4</v>
      </c>
      <c r="B5">
        <v>7</v>
      </c>
    </row>
    <row r="6" spans="1:13" x14ac:dyDescent="0.35">
      <c r="A6" s="8" t="s">
        <v>5</v>
      </c>
      <c r="B6">
        <v>2</v>
      </c>
    </row>
    <row r="7" spans="1:13" x14ac:dyDescent="0.35">
      <c r="A7" s="8" t="s">
        <v>6</v>
      </c>
      <c r="B7">
        <v>1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51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48" t="s">
        <v>17</v>
      </c>
      <c r="B14" s="249"/>
      <c r="C14" s="249"/>
      <c r="D14" s="250"/>
      <c r="E14" s="8" t="s">
        <v>117</v>
      </c>
    </row>
    <row r="15" spans="1:13" ht="30.5" thickBot="1" x14ac:dyDescent="0.4">
      <c r="A15" s="16"/>
      <c r="B15" s="28" t="s">
        <v>165</v>
      </c>
      <c r="C15" s="28" t="s">
        <v>335</v>
      </c>
      <c r="D15" s="29" t="s">
        <v>21</v>
      </c>
    </row>
    <row r="16" spans="1:13" ht="15" thickTop="1" x14ac:dyDescent="0.35">
      <c r="A16" s="17" t="s">
        <v>1</v>
      </c>
      <c r="B16" s="30">
        <v>5174</v>
      </c>
      <c r="C16" s="30">
        <v>4689</v>
      </c>
      <c r="D16" s="31">
        <f t="shared" ref="D16:D25" si="0">C16-B16</f>
        <v>-485</v>
      </c>
      <c r="M16" s="68"/>
    </row>
    <row r="17" spans="1:13" x14ac:dyDescent="0.35">
      <c r="A17" s="17" t="s">
        <v>2</v>
      </c>
      <c r="B17" s="30">
        <v>6453</v>
      </c>
      <c r="C17" s="30">
        <v>6325</v>
      </c>
      <c r="D17" s="31">
        <f t="shared" si="0"/>
        <v>-128</v>
      </c>
      <c r="E17" s="12"/>
    </row>
    <row r="18" spans="1:13" x14ac:dyDescent="0.35">
      <c r="A18" s="17" t="s">
        <v>3</v>
      </c>
      <c r="B18" s="30">
        <v>1014</v>
      </c>
      <c r="C18" s="30">
        <v>923</v>
      </c>
      <c r="D18" s="31">
        <f t="shared" si="0"/>
        <v>-91</v>
      </c>
      <c r="E18" s="12"/>
    </row>
    <row r="19" spans="1:13" x14ac:dyDescent="0.35">
      <c r="A19" s="17" t="s">
        <v>4</v>
      </c>
      <c r="B19" s="30">
        <v>185</v>
      </c>
      <c r="C19" s="30">
        <v>172</v>
      </c>
      <c r="D19" s="31">
        <f t="shared" si="0"/>
        <v>-13</v>
      </c>
      <c r="E19" s="12"/>
    </row>
    <row r="20" spans="1:13" x14ac:dyDescent="0.35">
      <c r="A20" s="17" t="s">
        <v>5</v>
      </c>
      <c r="B20" s="30">
        <v>159</v>
      </c>
      <c r="C20" s="30">
        <v>175</v>
      </c>
      <c r="D20" s="31">
        <f t="shared" si="0"/>
        <v>16</v>
      </c>
      <c r="E20" s="12"/>
    </row>
    <row r="21" spans="1:13" x14ac:dyDescent="0.35">
      <c r="A21" s="17" t="s">
        <v>6</v>
      </c>
      <c r="B21" s="30">
        <v>38</v>
      </c>
      <c r="C21" s="30">
        <v>33</v>
      </c>
      <c r="D21" s="31">
        <f t="shared" si="0"/>
        <v>-5</v>
      </c>
      <c r="E21" s="12"/>
    </row>
    <row r="22" spans="1:13" x14ac:dyDescent="0.35">
      <c r="A22" s="17" t="s">
        <v>7</v>
      </c>
      <c r="B22" s="30">
        <v>77</v>
      </c>
      <c r="C22" s="30">
        <v>52</v>
      </c>
      <c r="D22" s="31">
        <f t="shared" si="0"/>
        <v>-25</v>
      </c>
      <c r="E22" s="12"/>
    </row>
    <row r="23" spans="1:13" x14ac:dyDescent="0.35">
      <c r="A23" s="17" t="s">
        <v>8</v>
      </c>
      <c r="B23" s="15">
        <v>67</v>
      </c>
      <c r="C23" s="15">
        <v>75</v>
      </c>
      <c r="D23" s="18">
        <f t="shared" si="0"/>
        <v>8</v>
      </c>
      <c r="E23" s="12"/>
    </row>
    <row r="24" spans="1:13" x14ac:dyDescent="0.35">
      <c r="A24" s="17" t="s">
        <v>20</v>
      </c>
      <c r="B24" s="15">
        <v>67</v>
      </c>
      <c r="C24" s="15">
        <v>49</v>
      </c>
      <c r="D24" s="18">
        <f t="shared" si="0"/>
        <v>-18</v>
      </c>
      <c r="E24" s="12"/>
    </row>
    <row r="25" spans="1:13" ht="15" thickBot="1" x14ac:dyDescent="0.4">
      <c r="A25" s="19"/>
      <c r="B25" s="37">
        <f>SUM(B16:B24)</f>
        <v>13234</v>
      </c>
      <c r="C25" s="37">
        <f>SUM(C16:C24)</f>
        <v>12493</v>
      </c>
      <c r="D25" s="21">
        <f t="shared" si="0"/>
        <v>-741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794</v>
      </c>
      <c r="C30" s="9">
        <v>1061</v>
      </c>
      <c r="D30" s="9">
        <v>148</v>
      </c>
      <c r="E30" s="9">
        <v>36</v>
      </c>
      <c r="F30" s="9">
        <v>21</v>
      </c>
      <c r="G30" s="9">
        <v>10</v>
      </c>
      <c r="H30" s="9">
        <v>0</v>
      </c>
      <c r="I30" s="9">
        <v>40</v>
      </c>
      <c r="J30" s="9">
        <f t="shared" ref="J30:J36" si="1">SUM(B30:I30)</f>
        <v>2110</v>
      </c>
    </row>
    <row r="31" spans="1:13" x14ac:dyDescent="0.35">
      <c r="A31" s="8" t="s">
        <v>33</v>
      </c>
      <c r="B31" s="9">
        <v>795</v>
      </c>
      <c r="C31" s="9">
        <v>1073</v>
      </c>
      <c r="D31" s="9">
        <v>133</v>
      </c>
      <c r="E31" s="9">
        <v>35</v>
      </c>
      <c r="F31" s="9">
        <v>31</v>
      </c>
      <c r="G31" s="9">
        <v>3</v>
      </c>
      <c r="H31" s="9">
        <v>3</v>
      </c>
      <c r="I31" s="9">
        <v>0</v>
      </c>
      <c r="J31" s="9">
        <f t="shared" si="1"/>
        <v>2073</v>
      </c>
    </row>
    <row r="32" spans="1:13" x14ac:dyDescent="0.35">
      <c r="A32" s="8" t="s">
        <v>34</v>
      </c>
      <c r="B32" s="9">
        <v>843</v>
      </c>
      <c r="C32" s="9">
        <v>1127</v>
      </c>
      <c r="D32" s="9">
        <v>122</v>
      </c>
      <c r="E32" s="9">
        <v>28</v>
      </c>
      <c r="F32" s="9">
        <v>26</v>
      </c>
      <c r="G32" s="9">
        <v>3</v>
      </c>
      <c r="H32" s="9">
        <v>0</v>
      </c>
      <c r="I32" s="9">
        <v>0</v>
      </c>
      <c r="J32" s="9">
        <f t="shared" si="1"/>
        <v>2149</v>
      </c>
      <c r="M32" s="68"/>
    </row>
    <row r="33" spans="1:14" x14ac:dyDescent="0.35">
      <c r="A33" s="8" t="s">
        <v>35</v>
      </c>
      <c r="B33" s="9">
        <v>680</v>
      </c>
      <c r="C33" s="9">
        <v>961</v>
      </c>
      <c r="D33" s="9">
        <v>145</v>
      </c>
      <c r="E33" s="9">
        <v>17</v>
      </c>
      <c r="F33" s="9">
        <v>23</v>
      </c>
      <c r="G33" s="9">
        <v>6</v>
      </c>
      <c r="H33" s="9">
        <v>0</v>
      </c>
      <c r="I33" s="9">
        <v>0</v>
      </c>
      <c r="J33" s="9">
        <f t="shared" si="1"/>
        <v>1832</v>
      </c>
    </row>
    <row r="34" spans="1:14" x14ac:dyDescent="0.35">
      <c r="A34" s="8" t="s">
        <v>36</v>
      </c>
      <c r="B34" s="9">
        <v>510</v>
      </c>
      <c r="C34" s="9">
        <v>651</v>
      </c>
      <c r="D34" s="9">
        <v>146</v>
      </c>
      <c r="E34" s="9">
        <v>10</v>
      </c>
      <c r="F34" s="9">
        <v>21</v>
      </c>
      <c r="G34" s="9">
        <v>3</v>
      </c>
      <c r="H34" s="9">
        <v>1</v>
      </c>
      <c r="I34" s="9">
        <v>1</v>
      </c>
      <c r="J34" s="9">
        <f t="shared" si="1"/>
        <v>1343</v>
      </c>
    </row>
    <row r="35" spans="1:14" x14ac:dyDescent="0.35">
      <c r="A35" s="8" t="s">
        <v>37</v>
      </c>
      <c r="B35" s="9">
        <v>424</v>
      </c>
      <c r="C35" s="9">
        <v>541</v>
      </c>
      <c r="D35" s="9">
        <v>89</v>
      </c>
      <c r="E35" s="9">
        <v>18</v>
      </c>
      <c r="F35" s="9">
        <v>22</v>
      </c>
      <c r="G35" s="9">
        <v>0</v>
      </c>
      <c r="H35" s="9">
        <v>1</v>
      </c>
      <c r="I35" s="9">
        <v>0</v>
      </c>
      <c r="J35" s="9">
        <f t="shared" si="1"/>
        <v>1095</v>
      </c>
    </row>
    <row r="36" spans="1:14" x14ac:dyDescent="0.35">
      <c r="A36" s="8" t="s">
        <v>38</v>
      </c>
      <c r="B36" s="9">
        <v>676</v>
      </c>
      <c r="C36" s="9">
        <v>948</v>
      </c>
      <c r="D36" s="9">
        <v>140</v>
      </c>
      <c r="E36" s="9">
        <v>31</v>
      </c>
      <c r="F36" s="9">
        <v>33</v>
      </c>
      <c r="G36" s="9">
        <v>8</v>
      </c>
      <c r="H36" s="9">
        <v>47</v>
      </c>
      <c r="I36" s="9">
        <v>8</v>
      </c>
      <c r="J36" s="9">
        <f t="shared" si="1"/>
        <v>1891</v>
      </c>
    </row>
    <row r="37" spans="1:14" ht="15" thickBot="1" x14ac:dyDescent="0.4">
      <c r="B37" s="13">
        <f t="shared" ref="B37:J37" si="2">SUM(B30:B36)</f>
        <v>4722</v>
      </c>
      <c r="C37" s="13">
        <f t="shared" si="2"/>
        <v>6362</v>
      </c>
      <c r="D37" s="13">
        <f t="shared" si="2"/>
        <v>923</v>
      </c>
      <c r="E37" s="13">
        <f t="shared" si="2"/>
        <v>175</v>
      </c>
      <c r="F37" s="13">
        <f t="shared" si="2"/>
        <v>177</v>
      </c>
      <c r="G37" s="13">
        <f t="shared" si="2"/>
        <v>33</v>
      </c>
      <c r="H37" s="13">
        <f t="shared" si="2"/>
        <v>52</v>
      </c>
      <c r="I37" s="13">
        <f t="shared" si="2"/>
        <v>49</v>
      </c>
      <c r="J37" s="13">
        <f t="shared" si="2"/>
        <v>12493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336</v>
      </c>
      <c r="B69" s="251"/>
      <c r="C69" s="251"/>
      <c r="D69" s="251"/>
      <c r="E69" s="67">
        <v>7</v>
      </c>
    </row>
    <row r="70" spans="1:10" x14ac:dyDescent="0.35">
      <c r="A70" s="251" t="s">
        <v>337</v>
      </c>
      <c r="B70" s="251"/>
      <c r="C70" s="251"/>
      <c r="D70" s="251"/>
      <c r="E70" s="67">
        <v>8</v>
      </c>
    </row>
    <row r="71" spans="1:10" x14ac:dyDescent="0.35">
      <c r="A71" s="251" t="s">
        <v>168</v>
      </c>
      <c r="B71" s="251"/>
      <c r="C71" s="251"/>
      <c r="D71" s="251"/>
      <c r="E71" s="34">
        <v>3</v>
      </c>
    </row>
    <row r="72" spans="1:10" x14ac:dyDescent="0.35">
      <c r="A72" s="251" t="s">
        <v>169</v>
      </c>
      <c r="B72" s="252"/>
      <c r="C72" s="252"/>
      <c r="D72" s="252"/>
      <c r="E72" s="34">
        <v>4</v>
      </c>
    </row>
    <row r="74" spans="1:10" ht="17.5" thickBot="1" x14ac:dyDescent="0.45">
      <c r="A74" s="39" t="s">
        <v>170</v>
      </c>
      <c r="B74" s="39"/>
      <c r="C74" s="39"/>
    </row>
    <row r="75" spans="1:10" ht="15" thickTop="1" x14ac:dyDescent="0.35"/>
    <row r="76" spans="1:10" ht="15" thickBot="1" x14ac:dyDescent="0.4">
      <c r="A76" s="43">
        <v>44256</v>
      </c>
      <c r="B76" s="43">
        <v>44228</v>
      </c>
      <c r="C76" s="43">
        <v>44197</v>
      </c>
      <c r="D76" s="43">
        <v>44166</v>
      </c>
      <c r="E76" s="43" t="s">
        <v>338</v>
      </c>
      <c r="F76" s="43" t="s">
        <v>288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6</v>
      </c>
      <c r="B77" s="42">
        <v>8</v>
      </c>
      <c r="C77" s="42">
        <v>3</v>
      </c>
      <c r="D77" s="42">
        <v>1</v>
      </c>
      <c r="E77" s="42">
        <v>20</v>
      </c>
      <c r="F77" s="42">
        <v>11</v>
      </c>
      <c r="G77" s="42">
        <v>8</v>
      </c>
      <c r="H77" s="42">
        <v>4</v>
      </c>
      <c r="I77" s="42">
        <v>11</v>
      </c>
      <c r="J77" s="40">
        <f>SUM(A77:I77)</f>
        <v>72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339</v>
      </c>
      <c r="B80" s="265" t="s">
        <v>340</v>
      </c>
      <c r="C80" s="265"/>
      <c r="D80" s="265"/>
      <c r="E80" s="265" t="s">
        <v>341</v>
      </c>
      <c r="F80" s="265"/>
      <c r="G80" s="265"/>
      <c r="H80" s="265" t="s">
        <v>342</v>
      </c>
      <c r="I80" s="265"/>
      <c r="J80" s="265"/>
    </row>
    <row r="81" spans="1:10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0" x14ac:dyDescent="0.35">
      <c r="A82" s="49" t="s">
        <v>1</v>
      </c>
      <c r="B82" s="266">
        <v>25</v>
      </c>
      <c r="C82" s="266"/>
      <c r="D82" s="266"/>
      <c r="E82" s="264">
        <v>54</v>
      </c>
      <c r="F82" s="263"/>
      <c r="G82" s="263"/>
      <c r="H82" s="264">
        <v>84</v>
      </c>
      <c r="I82" s="263"/>
      <c r="J82" s="263"/>
    </row>
    <row r="83" spans="1:10" x14ac:dyDescent="0.35">
      <c r="A83" s="49" t="s">
        <v>2</v>
      </c>
      <c r="B83" s="263">
        <v>14</v>
      </c>
      <c r="C83" s="263"/>
      <c r="D83" s="263"/>
      <c r="E83" s="264">
        <v>37</v>
      </c>
      <c r="F83" s="263"/>
      <c r="G83" s="263"/>
      <c r="H83" s="264">
        <v>48</v>
      </c>
      <c r="I83" s="263"/>
      <c r="J83" s="263"/>
    </row>
    <row r="84" spans="1:10" x14ac:dyDescent="0.35">
      <c r="A84" s="49" t="s">
        <v>3</v>
      </c>
      <c r="B84" s="263">
        <v>21</v>
      </c>
      <c r="C84" s="263"/>
      <c r="D84" s="263"/>
      <c r="E84" s="264">
        <v>32</v>
      </c>
      <c r="F84" s="263"/>
      <c r="G84" s="263"/>
      <c r="H84" s="264">
        <v>33</v>
      </c>
      <c r="I84" s="263"/>
      <c r="J84" s="263"/>
    </row>
    <row r="85" spans="1:10" x14ac:dyDescent="0.35">
      <c r="A85" s="49" t="s">
        <v>4</v>
      </c>
      <c r="B85" s="263">
        <v>5</v>
      </c>
      <c r="C85" s="263"/>
      <c r="D85" s="263"/>
      <c r="E85" s="264">
        <v>6</v>
      </c>
      <c r="F85" s="263"/>
      <c r="G85" s="263"/>
      <c r="H85" s="264">
        <v>4</v>
      </c>
      <c r="I85" s="263"/>
      <c r="J85" s="263"/>
    </row>
    <row r="86" spans="1:10" x14ac:dyDescent="0.35">
      <c r="A86" s="49" t="s">
        <v>5</v>
      </c>
      <c r="B86" s="263">
        <v>1</v>
      </c>
      <c r="C86" s="263"/>
      <c r="D86" s="263"/>
      <c r="E86" s="264">
        <v>6</v>
      </c>
      <c r="F86" s="263"/>
      <c r="G86" s="263"/>
      <c r="H86" s="264">
        <v>2</v>
      </c>
      <c r="I86" s="263"/>
      <c r="J86" s="263"/>
    </row>
    <row r="87" spans="1:10" x14ac:dyDescent="0.35">
      <c r="A87" s="49" t="s">
        <v>6</v>
      </c>
      <c r="B87" s="263">
        <v>1</v>
      </c>
      <c r="C87" s="263"/>
      <c r="D87" s="263"/>
      <c r="E87" s="264">
        <v>1</v>
      </c>
      <c r="F87" s="263"/>
      <c r="G87" s="263"/>
      <c r="H87" s="264">
        <v>5</v>
      </c>
      <c r="I87" s="263"/>
      <c r="J87" s="263"/>
    </row>
    <row r="88" spans="1:10" x14ac:dyDescent="0.35">
      <c r="A88" s="49" t="s">
        <v>7</v>
      </c>
      <c r="B88" s="263">
        <v>5</v>
      </c>
      <c r="C88" s="263"/>
      <c r="D88" s="263"/>
      <c r="E88" s="264">
        <v>1</v>
      </c>
      <c r="F88" s="263"/>
      <c r="G88" s="263"/>
      <c r="H88" s="264">
        <v>2</v>
      </c>
      <c r="I88" s="263"/>
      <c r="J88" s="263"/>
    </row>
    <row r="89" spans="1:10" x14ac:dyDescent="0.35">
      <c r="A89" s="65" t="s">
        <v>15</v>
      </c>
      <c r="B89" s="262">
        <f>SUM(B82:D88)</f>
        <v>72</v>
      </c>
      <c r="C89" s="263"/>
      <c r="D89" s="263"/>
      <c r="E89" s="262">
        <f>SUM(E82:G88)</f>
        <v>137</v>
      </c>
      <c r="F89" s="263"/>
      <c r="G89" s="263"/>
      <c r="H89" s="262">
        <f>SUM(H82:J88)</f>
        <v>178</v>
      </c>
      <c r="I89" s="263"/>
      <c r="J89" s="263"/>
    </row>
    <row r="91" spans="1:10" ht="16" thickBot="1" x14ac:dyDescent="0.4">
      <c r="A91" s="268" t="s">
        <v>343</v>
      </c>
      <c r="B91" s="268"/>
      <c r="C91" s="268"/>
      <c r="D91" s="268"/>
      <c r="E91" s="268"/>
      <c r="F91" s="268"/>
      <c r="G91" s="268"/>
      <c r="H91" s="268"/>
      <c r="I91" s="268"/>
      <c r="J91" s="268"/>
    </row>
    <row r="92" spans="1:10" ht="44.25" customHeight="1" x14ac:dyDescent="0.35">
      <c r="A92" s="269">
        <v>2021</v>
      </c>
      <c r="B92" s="270"/>
      <c r="C92" s="270"/>
      <c r="D92" s="270"/>
      <c r="E92" s="269">
        <v>2020</v>
      </c>
      <c r="F92" s="270"/>
      <c r="G92" s="270"/>
      <c r="H92" s="270"/>
      <c r="I92" s="270"/>
      <c r="J92" s="271"/>
    </row>
    <row r="93" spans="1:10" ht="15" thickBot="1" x14ac:dyDescent="0.4">
      <c r="A93" s="256" t="s">
        <v>114</v>
      </c>
      <c r="B93" s="257"/>
      <c r="C93" s="257" t="s">
        <v>115</v>
      </c>
      <c r="D93" s="257"/>
      <c r="E93" s="256" t="s">
        <v>114</v>
      </c>
      <c r="F93" s="257"/>
      <c r="G93" s="257"/>
      <c r="H93" s="257" t="s">
        <v>115</v>
      </c>
      <c r="I93" s="257"/>
      <c r="J93" s="258"/>
    </row>
    <row r="94" spans="1:10" x14ac:dyDescent="0.35">
      <c r="A94" s="69" t="s">
        <v>1</v>
      </c>
      <c r="B94" s="52">
        <v>32</v>
      </c>
      <c r="C94" s="55" t="s">
        <v>32</v>
      </c>
      <c r="D94">
        <v>12</v>
      </c>
      <c r="E94" s="69" t="s">
        <v>1</v>
      </c>
      <c r="G94" s="48">
        <v>68</v>
      </c>
      <c r="H94" s="55" t="s">
        <v>32</v>
      </c>
      <c r="J94" s="54">
        <v>28</v>
      </c>
    </row>
    <row r="95" spans="1:10" x14ac:dyDescent="0.35">
      <c r="A95" s="69" t="s">
        <v>2</v>
      </c>
      <c r="B95" s="48">
        <v>12</v>
      </c>
      <c r="C95" s="55" t="s">
        <v>116</v>
      </c>
      <c r="D95">
        <v>11</v>
      </c>
      <c r="E95" s="69" t="s">
        <v>2</v>
      </c>
      <c r="G95" s="48">
        <v>28</v>
      </c>
      <c r="H95" s="55" t="s">
        <v>116</v>
      </c>
      <c r="J95" s="54">
        <v>25</v>
      </c>
    </row>
    <row r="96" spans="1:10" x14ac:dyDescent="0.35">
      <c r="A96" s="69" t="s">
        <v>3</v>
      </c>
      <c r="B96" s="48">
        <v>15</v>
      </c>
      <c r="C96" s="55" t="s">
        <v>34</v>
      </c>
      <c r="D96">
        <v>14</v>
      </c>
      <c r="E96" s="69" t="s">
        <v>3</v>
      </c>
      <c r="G96" s="48">
        <v>26</v>
      </c>
      <c r="H96" s="55" t="s">
        <v>34</v>
      </c>
      <c r="J96" s="54">
        <v>29</v>
      </c>
    </row>
    <row r="97" spans="1:10" x14ac:dyDescent="0.35">
      <c r="A97" s="69" t="s">
        <v>4</v>
      </c>
      <c r="B97" s="48">
        <v>3</v>
      </c>
      <c r="C97" s="55" t="s">
        <v>35</v>
      </c>
      <c r="D97">
        <v>11</v>
      </c>
      <c r="E97" s="69" t="s">
        <v>4</v>
      </c>
      <c r="G97" s="48">
        <v>10</v>
      </c>
      <c r="H97" s="55" t="s">
        <v>35</v>
      </c>
      <c r="J97" s="54">
        <v>17</v>
      </c>
    </row>
    <row r="98" spans="1:10" x14ac:dyDescent="0.35">
      <c r="A98" s="69" t="s">
        <v>5</v>
      </c>
      <c r="B98" s="48">
        <v>0</v>
      </c>
      <c r="C98" s="56" t="s">
        <v>36</v>
      </c>
      <c r="D98">
        <v>3</v>
      </c>
      <c r="E98" s="69" t="s">
        <v>5</v>
      </c>
      <c r="G98" s="48">
        <v>6</v>
      </c>
      <c r="H98" s="56" t="s">
        <v>36</v>
      </c>
      <c r="J98" s="54">
        <v>15</v>
      </c>
    </row>
    <row r="99" spans="1:10" x14ac:dyDescent="0.35">
      <c r="A99" s="69" t="s">
        <v>6</v>
      </c>
      <c r="B99" s="48">
        <v>0</v>
      </c>
      <c r="C99" s="55" t="s">
        <v>37</v>
      </c>
      <c r="D99">
        <v>9</v>
      </c>
      <c r="E99" s="69" t="s">
        <v>6</v>
      </c>
      <c r="G99" s="48">
        <v>0</v>
      </c>
      <c r="H99" s="55" t="s">
        <v>37</v>
      </c>
      <c r="J99" s="54">
        <v>14</v>
      </c>
    </row>
    <row r="100" spans="1:10" x14ac:dyDescent="0.35">
      <c r="A100" s="69" t="s">
        <v>7</v>
      </c>
      <c r="B100" s="48">
        <v>16</v>
      </c>
      <c r="C100" s="55" t="s">
        <v>38</v>
      </c>
      <c r="D100">
        <v>18</v>
      </c>
      <c r="E100" s="69" t="s">
        <v>7</v>
      </c>
      <c r="G100" s="48">
        <v>34</v>
      </c>
      <c r="H100" s="55" t="s">
        <v>38</v>
      </c>
      <c r="J100" s="54">
        <v>44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78</v>
      </c>
      <c r="C103" s="50"/>
      <c r="D103" s="70">
        <f>SUM(D94:D102)</f>
        <v>78</v>
      </c>
      <c r="E103" s="50"/>
      <c r="F103" s="51"/>
      <c r="G103" s="53">
        <f>SUM(G94:G102)</f>
        <v>172</v>
      </c>
      <c r="H103" s="51"/>
      <c r="I103" s="51"/>
      <c r="J103" s="71">
        <f>SUM(J94:J102)</f>
        <v>172</v>
      </c>
    </row>
    <row r="105" spans="1:10" x14ac:dyDescent="0.35">
      <c r="A105" s="34" t="s">
        <v>30</v>
      </c>
      <c r="B105" s="34">
        <f>B11</f>
        <v>51</v>
      </c>
      <c r="D105" s="267" t="s">
        <v>296</v>
      </c>
      <c r="E105" s="267"/>
      <c r="F105" s="267"/>
      <c r="G105" s="34">
        <f>D25</f>
        <v>-741</v>
      </c>
    </row>
    <row r="106" spans="1:10" ht="29" x14ac:dyDescent="0.35">
      <c r="A106" s="35" t="s">
        <v>173</v>
      </c>
      <c r="B106" s="34">
        <f>J77</f>
        <v>72</v>
      </c>
      <c r="D106" s="267" t="s">
        <v>297</v>
      </c>
      <c r="E106" s="267"/>
      <c r="F106" s="267"/>
      <c r="G106" s="36">
        <f>((C25-B107)/B25)</f>
        <v>0.90373280943025536</v>
      </c>
    </row>
    <row r="107" spans="1:10" ht="29" x14ac:dyDescent="0.35">
      <c r="A107" s="35" t="s">
        <v>345</v>
      </c>
      <c r="B107" s="35">
        <v>533</v>
      </c>
    </row>
    <row r="108" spans="1:10" x14ac:dyDescent="0.35">
      <c r="A108" s="34" t="s">
        <v>344</v>
      </c>
      <c r="B108" s="34">
        <f>B103</f>
        <v>78</v>
      </c>
    </row>
    <row r="109" spans="1:10" x14ac:dyDescent="0.35">
      <c r="A109" s="34" t="s">
        <v>27</v>
      </c>
      <c r="B109" s="38">
        <f>C25</f>
        <v>12493</v>
      </c>
      <c r="D109" s="267" t="s">
        <v>82</v>
      </c>
      <c r="E109" s="267"/>
      <c r="F109" s="267"/>
      <c r="G109" s="34">
        <v>280</v>
      </c>
    </row>
  </sheetData>
  <mergeCells count="43">
    <mergeCell ref="A79:B79"/>
    <mergeCell ref="A14:D14"/>
    <mergeCell ref="A69:D69"/>
    <mergeCell ref="A70:D70"/>
    <mergeCell ref="A71:D71"/>
    <mergeCell ref="A72:D72"/>
    <mergeCell ref="B80:D81"/>
    <mergeCell ref="E80:G81"/>
    <mergeCell ref="H80:J81"/>
    <mergeCell ref="B82:D82"/>
    <mergeCell ref="E82:G82"/>
    <mergeCell ref="H82:J82"/>
    <mergeCell ref="B83:D83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B89:D89"/>
    <mergeCell ref="E89:G89"/>
    <mergeCell ref="H89:J89"/>
    <mergeCell ref="A91:J91"/>
    <mergeCell ref="A92:D92"/>
    <mergeCell ref="E92:J92"/>
    <mergeCell ref="D109:F109"/>
    <mergeCell ref="A93:B93"/>
    <mergeCell ref="C93:D93"/>
    <mergeCell ref="E93:G93"/>
    <mergeCell ref="H93:J93"/>
    <mergeCell ref="D105:F105"/>
    <mergeCell ref="D106:F106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226F9-2042-4D3E-A30D-129D51130828}">
  <dimension ref="A1:N109"/>
  <sheetViews>
    <sheetView topLeftCell="A39" zoomScaleNormal="100" workbookViewId="0">
      <selection activeCell="B96" sqref="B96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22</v>
      </c>
    </row>
    <row r="3" spans="1:13" x14ac:dyDescent="0.35">
      <c r="A3" s="8" t="s">
        <v>2</v>
      </c>
      <c r="B3">
        <v>10</v>
      </c>
    </row>
    <row r="4" spans="1:13" x14ac:dyDescent="0.35">
      <c r="A4" s="8" t="s">
        <v>3</v>
      </c>
      <c r="B4">
        <v>148</v>
      </c>
    </row>
    <row r="5" spans="1:13" x14ac:dyDescent="0.35">
      <c r="A5" s="8" t="s">
        <v>4</v>
      </c>
      <c r="B5">
        <v>4</v>
      </c>
    </row>
    <row r="6" spans="1:13" x14ac:dyDescent="0.35">
      <c r="A6" s="8" t="s">
        <v>5</v>
      </c>
      <c r="B6">
        <v>3</v>
      </c>
    </row>
    <row r="7" spans="1:13" x14ac:dyDescent="0.35">
      <c r="A7" s="8" t="s">
        <v>6</v>
      </c>
      <c r="B7">
        <v>15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202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48" t="s">
        <v>17</v>
      </c>
      <c r="B14" s="249"/>
      <c r="C14" s="249"/>
      <c r="D14" s="250"/>
      <c r="E14" s="8" t="s">
        <v>117</v>
      </c>
    </row>
    <row r="15" spans="1:13" ht="30.5" thickBot="1" x14ac:dyDescent="0.4">
      <c r="A15" s="16"/>
      <c r="B15" s="28" t="s">
        <v>180</v>
      </c>
      <c r="C15" s="28" t="s">
        <v>346</v>
      </c>
      <c r="D15" s="29" t="s">
        <v>21</v>
      </c>
    </row>
    <row r="16" spans="1:13" ht="15" thickTop="1" x14ac:dyDescent="0.35">
      <c r="A16" s="17" t="s">
        <v>1</v>
      </c>
      <c r="B16" s="30">
        <v>4338</v>
      </c>
      <c r="C16" s="30">
        <v>4203</v>
      </c>
      <c r="D16" s="31">
        <f t="shared" ref="D16:D25" si="0">C16-B16</f>
        <v>-135</v>
      </c>
      <c r="M16" s="68"/>
    </row>
    <row r="17" spans="1:13" x14ac:dyDescent="0.35">
      <c r="A17" s="17" t="s">
        <v>2</v>
      </c>
      <c r="B17" s="30">
        <v>5294</v>
      </c>
      <c r="C17" s="30">
        <v>5458</v>
      </c>
      <c r="D17" s="31">
        <f t="shared" si="0"/>
        <v>164</v>
      </c>
      <c r="E17" s="12"/>
    </row>
    <row r="18" spans="1:13" x14ac:dyDescent="0.35">
      <c r="A18" s="17" t="s">
        <v>3</v>
      </c>
      <c r="B18" s="30">
        <v>951</v>
      </c>
      <c r="C18" s="30">
        <v>1023</v>
      </c>
      <c r="D18" s="31">
        <f t="shared" si="0"/>
        <v>72</v>
      </c>
      <c r="E18" s="12"/>
    </row>
    <row r="19" spans="1:13" x14ac:dyDescent="0.35">
      <c r="A19" s="17" t="s">
        <v>4</v>
      </c>
      <c r="B19" s="30">
        <v>168</v>
      </c>
      <c r="C19" s="30">
        <v>169</v>
      </c>
      <c r="D19" s="31">
        <f t="shared" si="0"/>
        <v>1</v>
      </c>
      <c r="E19" s="12"/>
    </row>
    <row r="20" spans="1:13" x14ac:dyDescent="0.35">
      <c r="A20" s="17" t="s">
        <v>5</v>
      </c>
      <c r="B20" s="30">
        <v>146</v>
      </c>
      <c r="C20" s="30">
        <v>172</v>
      </c>
      <c r="D20" s="31">
        <f t="shared" si="0"/>
        <v>26</v>
      </c>
      <c r="E20" s="12"/>
    </row>
    <row r="21" spans="1:13" x14ac:dyDescent="0.35">
      <c r="A21" s="17" t="s">
        <v>6</v>
      </c>
      <c r="B21" s="30">
        <v>44</v>
      </c>
      <c r="C21" s="30">
        <v>51</v>
      </c>
      <c r="D21" s="31">
        <f t="shared" si="0"/>
        <v>7</v>
      </c>
      <c r="E21" s="12"/>
    </row>
    <row r="22" spans="1:13" x14ac:dyDescent="0.35">
      <c r="A22" s="17" t="s">
        <v>7</v>
      </c>
      <c r="B22" s="30">
        <v>78</v>
      </c>
      <c r="C22" s="30">
        <v>52</v>
      </c>
      <c r="D22" s="31">
        <f t="shared" si="0"/>
        <v>-26</v>
      </c>
      <c r="E22" s="12"/>
    </row>
    <row r="23" spans="1:13" x14ac:dyDescent="0.35">
      <c r="A23" s="17" t="s">
        <v>8</v>
      </c>
      <c r="B23" s="15">
        <v>69</v>
      </c>
      <c r="C23" s="15">
        <v>74</v>
      </c>
      <c r="D23" s="18">
        <f t="shared" si="0"/>
        <v>5</v>
      </c>
      <c r="E23" s="12"/>
    </row>
    <row r="24" spans="1:13" x14ac:dyDescent="0.35">
      <c r="A24" s="17" t="s">
        <v>20</v>
      </c>
      <c r="B24" s="15">
        <v>66</v>
      </c>
      <c r="C24" s="15">
        <v>48</v>
      </c>
      <c r="D24" s="18">
        <f t="shared" si="0"/>
        <v>-18</v>
      </c>
      <c r="E24" s="12"/>
    </row>
    <row r="25" spans="1:13" ht="15" thickBot="1" x14ac:dyDescent="0.4">
      <c r="A25" s="19"/>
      <c r="B25" s="37">
        <f>SUM(B16:B24)</f>
        <v>11154</v>
      </c>
      <c r="C25" s="37">
        <f>SUM(C16:C24)</f>
        <v>11250</v>
      </c>
      <c r="D25" s="21">
        <f t="shared" si="0"/>
        <v>96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715</v>
      </c>
      <c r="C30" s="9">
        <v>939</v>
      </c>
      <c r="D30" s="9">
        <v>156</v>
      </c>
      <c r="E30" s="9">
        <v>37</v>
      </c>
      <c r="F30" s="9">
        <v>24</v>
      </c>
      <c r="G30" s="9">
        <v>17</v>
      </c>
      <c r="H30" s="9">
        <v>0</v>
      </c>
      <c r="I30" s="9">
        <v>39</v>
      </c>
      <c r="J30" s="9">
        <f t="shared" ref="J30:J36" si="1">SUM(B30:I30)</f>
        <v>1927</v>
      </c>
    </row>
    <row r="31" spans="1:13" x14ac:dyDescent="0.35">
      <c r="A31" s="8" t="s">
        <v>33</v>
      </c>
      <c r="B31" s="9">
        <v>713</v>
      </c>
      <c r="C31" s="9">
        <v>934</v>
      </c>
      <c r="D31" s="9">
        <v>165</v>
      </c>
      <c r="E31" s="9">
        <v>35</v>
      </c>
      <c r="F31" s="9">
        <v>27</v>
      </c>
      <c r="G31" s="9">
        <v>5</v>
      </c>
      <c r="H31" s="9">
        <v>3</v>
      </c>
      <c r="I31" s="9">
        <v>0</v>
      </c>
      <c r="J31" s="9">
        <f t="shared" si="1"/>
        <v>1882</v>
      </c>
    </row>
    <row r="32" spans="1:13" x14ac:dyDescent="0.35">
      <c r="A32" s="8" t="s">
        <v>34</v>
      </c>
      <c r="B32" s="9">
        <v>747</v>
      </c>
      <c r="C32" s="9">
        <v>956</v>
      </c>
      <c r="D32" s="9">
        <v>131</v>
      </c>
      <c r="E32" s="9">
        <v>24</v>
      </c>
      <c r="F32" s="9">
        <v>24</v>
      </c>
      <c r="G32" s="9">
        <v>4</v>
      </c>
      <c r="H32" s="9">
        <v>0</v>
      </c>
      <c r="I32" s="9">
        <v>0</v>
      </c>
      <c r="J32" s="9">
        <f t="shared" si="1"/>
        <v>1886</v>
      </c>
      <c r="M32" s="68"/>
    </row>
    <row r="33" spans="1:14" x14ac:dyDescent="0.35">
      <c r="A33" s="8" t="s">
        <v>35</v>
      </c>
      <c r="B33" s="9">
        <v>608</v>
      </c>
      <c r="C33" s="9">
        <v>817</v>
      </c>
      <c r="D33" s="9">
        <v>170</v>
      </c>
      <c r="E33" s="9">
        <v>16</v>
      </c>
      <c r="F33" s="9">
        <v>25</v>
      </c>
      <c r="G33" s="9">
        <v>8</v>
      </c>
      <c r="H33" s="9">
        <v>0</v>
      </c>
      <c r="I33" s="9">
        <v>0</v>
      </c>
      <c r="J33" s="9">
        <f t="shared" si="1"/>
        <v>1644</v>
      </c>
    </row>
    <row r="34" spans="1:14" x14ac:dyDescent="0.35">
      <c r="A34" s="8" t="s">
        <v>36</v>
      </c>
      <c r="B34" s="9">
        <v>451</v>
      </c>
      <c r="C34" s="9">
        <v>561</v>
      </c>
      <c r="D34" s="9">
        <v>142</v>
      </c>
      <c r="E34" s="9">
        <v>9</v>
      </c>
      <c r="F34" s="9">
        <v>22</v>
      </c>
      <c r="G34" s="9">
        <v>5</v>
      </c>
      <c r="H34" s="9">
        <v>0</v>
      </c>
      <c r="I34" s="9">
        <v>0</v>
      </c>
      <c r="J34" s="9">
        <f t="shared" si="1"/>
        <v>1190</v>
      </c>
    </row>
    <row r="35" spans="1:14" x14ac:dyDescent="0.35">
      <c r="A35" s="8" t="s">
        <v>37</v>
      </c>
      <c r="B35" s="9">
        <v>379</v>
      </c>
      <c r="C35" s="9">
        <v>453</v>
      </c>
      <c r="D35" s="9">
        <v>116</v>
      </c>
      <c r="E35" s="9">
        <v>19</v>
      </c>
      <c r="F35" s="9">
        <v>19</v>
      </c>
      <c r="G35" s="9">
        <v>2</v>
      </c>
      <c r="H35" s="9">
        <v>2</v>
      </c>
      <c r="I35" s="9">
        <v>0</v>
      </c>
      <c r="J35" s="9">
        <f t="shared" si="1"/>
        <v>990</v>
      </c>
    </row>
    <row r="36" spans="1:14" x14ac:dyDescent="0.35">
      <c r="A36" s="8" t="s">
        <v>38</v>
      </c>
      <c r="B36" s="9">
        <v>622</v>
      </c>
      <c r="C36" s="9">
        <v>836</v>
      </c>
      <c r="D36" s="9">
        <v>143</v>
      </c>
      <c r="E36" s="9">
        <v>31</v>
      </c>
      <c r="F36" s="9">
        <v>33</v>
      </c>
      <c r="G36" s="9">
        <v>10</v>
      </c>
      <c r="H36" s="9">
        <v>47</v>
      </c>
      <c r="I36" s="9">
        <v>9</v>
      </c>
      <c r="J36" s="9">
        <f t="shared" si="1"/>
        <v>1731</v>
      </c>
    </row>
    <row r="37" spans="1:14" ht="15" thickBot="1" x14ac:dyDescent="0.4">
      <c r="B37" s="13">
        <f t="shared" ref="B37:J37" si="2">SUM(B30:B36)</f>
        <v>4235</v>
      </c>
      <c r="C37" s="13">
        <f t="shared" si="2"/>
        <v>5496</v>
      </c>
      <c r="D37" s="13">
        <f t="shared" si="2"/>
        <v>1023</v>
      </c>
      <c r="E37" s="13">
        <f t="shared" si="2"/>
        <v>171</v>
      </c>
      <c r="F37" s="13">
        <f t="shared" si="2"/>
        <v>174</v>
      </c>
      <c r="G37" s="13">
        <f t="shared" si="2"/>
        <v>51</v>
      </c>
      <c r="H37" s="13">
        <f t="shared" si="2"/>
        <v>52</v>
      </c>
      <c r="I37" s="13">
        <f t="shared" si="2"/>
        <v>48</v>
      </c>
      <c r="J37" s="13">
        <f t="shared" si="2"/>
        <v>11250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347</v>
      </c>
      <c r="B69" s="251"/>
      <c r="C69" s="251"/>
      <c r="D69" s="251"/>
      <c r="E69" s="67">
        <v>22</v>
      </c>
    </row>
    <row r="70" spans="1:10" x14ac:dyDescent="0.35">
      <c r="A70" s="251" t="s">
        <v>348</v>
      </c>
      <c r="B70" s="251"/>
      <c r="C70" s="251"/>
      <c r="D70" s="251"/>
      <c r="E70" s="67">
        <v>181</v>
      </c>
    </row>
    <row r="71" spans="1:10" x14ac:dyDescent="0.35">
      <c r="A71" s="251" t="s">
        <v>183</v>
      </c>
      <c r="B71" s="251"/>
      <c r="C71" s="251"/>
      <c r="D71" s="251"/>
      <c r="E71" s="34">
        <v>5</v>
      </c>
    </row>
    <row r="72" spans="1:10" x14ac:dyDescent="0.35">
      <c r="A72" s="251" t="s">
        <v>184</v>
      </c>
      <c r="B72" s="252"/>
      <c r="C72" s="252"/>
      <c r="D72" s="252"/>
      <c r="E72" s="34">
        <v>21</v>
      </c>
    </row>
    <row r="74" spans="1:10" ht="17.5" thickBot="1" x14ac:dyDescent="0.45">
      <c r="A74" s="39" t="s">
        <v>185</v>
      </c>
      <c r="B74" s="39"/>
      <c r="C74" s="39"/>
    </row>
    <row r="75" spans="1:10" ht="15" thickTop="1" x14ac:dyDescent="0.35"/>
    <row r="76" spans="1:10" ht="15" thickBot="1" x14ac:dyDescent="0.4">
      <c r="A76" s="43">
        <v>44287</v>
      </c>
      <c r="B76" s="43">
        <v>44256</v>
      </c>
      <c r="C76" s="43">
        <v>44228</v>
      </c>
      <c r="D76" s="43">
        <v>44197</v>
      </c>
      <c r="E76" s="43" t="s">
        <v>349</v>
      </c>
      <c r="F76" s="43" t="s">
        <v>288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3</v>
      </c>
      <c r="B77" s="42">
        <v>5</v>
      </c>
      <c r="C77" s="42">
        <v>7</v>
      </c>
      <c r="D77" s="42">
        <v>8</v>
      </c>
      <c r="E77" s="42">
        <v>39</v>
      </c>
      <c r="F77" s="42">
        <v>20</v>
      </c>
      <c r="G77" s="42">
        <v>32</v>
      </c>
      <c r="H77" s="42">
        <v>19</v>
      </c>
      <c r="I77" s="42">
        <v>23</v>
      </c>
      <c r="J77" s="40">
        <f>SUM(A77:I77)</f>
        <v>156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351</v>
      </c>
      <c r="B80" s="265" t="s">
        <v>352</v>
      </c>
      <c r="C80" s="265"/>
      <c r="D80" s="265"/>
      <c r="E80" s="265" t="s">
        <v>353</v>
      </c>
      <c r="F80" s="265"/>
      <c r="G80" s="265"/>
      <c r="H80" s="265" t="s">
        <v>354</v>
      </c>
      <c r="I80" s="265"/>
      <c r="J80" s="265"/>
    </row>
    <row r="81" spans="1:10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0" x14ac:dyDescent="0.35">
      <c r="A82" s="49" t="s">
        <v>1</v>
      </c>
      <c r="B82" s="266">
        <v>40</v>
      </c>
      <c r="C82" s="266"/>
      <c r="D82" s="266"/>
      <c r="E82" s="264">
        <v>62</v>
      </c>
      <c r="F82" s="263"/>
      <c r="G82" s="263"/>
      <c r="H82" s="264">
        <v>572</v>
      </c>
      <c r="I82" s="263"/>
      <c r="J82" s="263"/>
    </row>
    <row r="83" spans="1:10" x14ac:dyDescent="0.35">
      <c r="A83" s="49" t="s">
        <v>2</v>
      </c>
      <c r="B83" s="263">
        <v>24</v>
      </c>
      <c r="C83" s="263"/>
      <c r="D83" s="263"/>
      <c r="E83" s="264">
        <v>21</v>
      </c>
      <c r="F83" s="263"/>
      <c r="G83" s="263"/>
      <c r="H83" s="264">
        <v>968</v>
      </c>
      <c r="I83" s="263"/>
      <c r="J83" s="263"/>
    </row>
    <row r="84" spans="1:10" x14ac:dyDescent="0.35">
      <c r="A84" s="49" t="s">
        <v>3</v>
      </c>
      <c r="B84" s="263">
        <v>28</v>
      </c>
      <c r="C84" s="263"/>
      <c r="D84" s="263"/>
      <c r="E84" s="264">
        <v>18</v>
      </c>
      <c r="F84" s="263"/>
      <c r="G84" s="263"/>
      <c r="H84" s="264">
        <v>110</v>
      </c>
      <c r="I84" s="263"/>
      <c r="J84" s="263"/>
    </row>
    <row r="85" spans="1:10" x14ac:dyDescent="0.35">
      <c r="A85" s="49" t="s">
        <v>4</v>
      </c>
      <c r="B85" s="263">
        <v>4</v>
      </c>
      <c r="C85" s="263"/>
      <c r="D85" s="263"/>
      <c r="E85" s="264">
        <v>4</v>
      </c>
      <c r="F85" s="263"/>
      <c r="G85" s="263"/>
      <c r="H85" s="264">
        <v>9</v>
      </c>
      <c r="I85" s="263"/>
      <c r="J85" s="263"/>
    </row>
    <row r="86" spans="1:10" x14ac:dyDescent="0.35">
      <c r="A86" s="49" t="s">
        <v>5</v>
      </c>
      <c r="B86" s="263">
        <v>2</v>
      </c>
      <c r="C86" s="263"/>
      <c r="D86" s="263"/>
      <c r="E86" s="264">
        <v>2</v>
      </c>
      <c r="F86" s="263"/>
      <c r="G86" s="263"/>
      <c r="H86" s="264">
        <v>15</v>
      </c>
      <c r="I86" s="263"/>
      <c r="J86" s="263"/>
    </row>
    <row r="87" spans="1:10" x14ac:dyDescent="0.35">
      <c r="A87" s="49" t="s">
        <v>6</v>
      </c>
      <c r="B87" s="263">
        <v>0</v>
      </c>
      <c r="C87" s="263"/>
      <c r="D87" s="263"/>
      <c r="E87" s="264">
        <v>5</v>
      </c>
      <c r="F87" s="263"/>
      <c r="G87" s="263"/>
      <c r="H87" s="264">
        <v>4</v>
      </c>
      <c r="I87" s="263"/>
      <c r="J87" s="263"/>
    </row>
    <row r="88" spans="1:10" x14ac:dyDescent="0.35">
      <c r="A88" s="49" t="s">
        <v>7</v>
      </c>
      <c r="B88" s="263">
        <v>1</v>
      </c>
      <c r="C88" s="263"/>
      <c r="D88" s="263"/>
      <c r="E88" s="264">
        <v>2</v>
      </c>
      <c r="F88" s="263"/>
      <c r="G88" s="263"/>
      <c r="H88" s="264">
        <v>1</v>
      </c>
      <c r="I88" s="263"/>
      <c r="J88" s="263"/>
    </row>
    <row r="89" spans="1:10" x14ac:dyDescent="0.35">
      <c r="A89" s="65" t="s">
        <v>15</v>
      </c>
      <c r="B89" s="262">
        <f>SUM(B82:D88)</f>
        <v>99</v>
      </c>
      <c r="C89" s="263"/>
      <c r="D89" s="263"/>
      <c r="E89" s="262">
        <f>SUM(E82:G88)</f>
        <v>114</v>
      </c>
      <c r="F89" s="263"/>
      <c r="G89" s="263"/>
      <c r="H89" s="262">
        <f>SUM(H82:J88)</f>
        <v>1679</v>
      </c>
      <c r="I89" s="263"/>
      <c r="J89" s="263"/>
    </row>
    <row r="91" spans="1:10" ht="16" thickBot="1" x14ac:dyDescent="0.4">
      <c r="A91" s="268" t="s">
        <v>350</v>
      </c>
      <c r="B91" s="268"/>
      <c r="C91" s="268"/>
      <c r="D91" s="268"/>
      <c r="E91" s="268"/>
      <c r="F91" s="268"/>
      <c r="G91" s="268"/>
      <c r="H91" s="268"/>
      <c r="I91" s="268"/>
      <c r="J91" s="268"/>
    </row>
    <row r="92" spans="1:10" ht="44.25" customHeight="1" x14ac:dyDescent="0.35">
      <c r="A92" s="269">
        <v>2021</v>
      </c>
      <c r="B92" s="270"/>
      <c r="C92" s="270"/>
      <c r="D92" s="270"/>
      <c r="E92" s="269">
        <v>2020</v>
      </c>
      <c r="F92" s="270"/>
      <c r="G92" s="270"/>
      <c r="H92" s="270"/>
      <c r="I92" s="270"/>
      <c r="J92" s="271"/>
    </row>
    <row r="93" spans="1:10" ht="15" thickBot="1" x14ac:dyDescent="0.4">
      <c r="A93" s="256" t="s">
        <v>114</v>
      </c>
      <c r="B93" s="257"/>
      <c r="C93" s="257" t="s">
        <v>115</v>
      </c>
      <c r="D93" s="257"/>
      <c r="E93" s="256" t="s">
        <v>114</v>
      </c>
      <c r="F93" s="257"/>
      <c r="G93" s="257"/>
      <c r="H93" s="257" t="s">
        <v>115</v>
      </c>
      <c r="I93" s="257"/>
      <c r="J93" s="258"/>
    </row>
    <row r="94" spans="1:10" x14ac:dyDescent="0.35">
      <c r="A94" s="69" t="s">
        <v>1</v>
      </c>
      <c r="B94" s="52">
        <v>25</v>
      </c>
      <c r="C94" s="55" t="s">
        <v>32</v>
      </c>
      <c r="D94">
        <v>10</v>
      </c>
      <c r="E94" s="69" t="s">
        <v>1</v>
      </c>
      <c r="G94" s="48">
        <v>67</v>
      </c>
      <c r="H94" s="55" t="s">
        <v>32</v>
      </c>
      <c r="J94" s="54">
        <v>33</v>
      </c>
    </row>
    <row r="95" spans="1:10" x14ac:dyDescent="0.35">
      <c r="A95" s="69" t="s">
        <v>2</v>
      </c>
      <c r="B95" s="48">
        <v>7</v>
      </c>
      <c r="C95" s="55" t="s">
        <v>116</v>
      </c>
      <c r="D95">
        <v>8</v>
      </c>
      <c r="E95" s="69" t="s">
        <v>2</v>
      </c>
      <c r="G95" s="48">
        <v>24</v>
      </c>
      <c r="H95" s="55" t="s">
        <v>116</v>
      </c>
      <c r="J95" s="54">
        <v>31</v>
      </c>
    </row>
    <row r="96" spans="1:10" x14ac:dyDescent="0.35">
      <c r="A96" s="69" t="s">
        <v>3</v>
      </c>
      <c r="B96" s="48">
        <v>17</v>
      </c>
      <c r="C96" s="55" t="s">
        <v>34</v>
      </c>
      <c r="D96">
        <v>10</v>
      </c>
      <c r="E96" s="69" t="s">
        <v>3</v>
      </c>
      <c r="G96" s="48">
        <v>23</v>
      </c>
      <c r="H96" s="55" t="s">
        <v>34</v>
      </c>
      <c r="J96" s="54">
        <v>15</v>
      </c>
    </row>
    <row r="97" spans="1:10" x14ac:dyDescent="0.35">
      <c r="A97" s="69" t="s">
        <v>4</v>
      </c>
      <c r="B97" s="48">
        <v>5</v>
      </c>
      <c r="C97" s="55" t="s">
        <v>35</v>
      </c>
      <c r="D97">
        <v>6</v>
      </c>
      <c r="E97" s="69" t="s">
        <v>4</v>
      </c>
      <c r="G97" s="48">
        <v>8</v>
      </c>
      <c r="H97" s="55" t="s">
        <v>35</v>
      </c>
      <c r="J97" s="54">
        <v>17</v>
      </c>
    </row>
    <row r="98" spans="1:10" x14ac:dyDescent="0.35">
      <c r="A98" s="69" t="s">
        <v>5</v>
      </c>
      <c r="B98" s="48">
        <v>1</v>
      </c>
      <c r="C98" s="56" t="s">
        <v>36</v>
      </c>
      <c r="D98">
        <v>8</v>
      </c>
      <c r="E98" s="69" t="s">
        <v>5</v>
      </c>
      <c r="G98" s="48">
        <v>3</v>
      </c>
      <c r="H98" s="56" t="s">
        <v>36</v>
      </c>
      <c r="J98" s="54">
        <v>11</v>
      </c>
    </row>
    <row r="99" spans="1:10" x14ac:dyDescent="0.35">
      <c r="A99" s="69" t="s">
        <v>6</v>
      </c>
      <c r="B99" s="48">
        <v>1</v>
      </c>
      <c r="C99" s="55" t="s">
        <v>37</v>
      </c>
      <c r="D99">
        <v>3</v>
      </c>
      <c r="E99" s="69" t="s">
        <v>6</v>
      </c>
      <c r="G99" s="48">
        <v>3</v>
      </c>
      <c r="H99" s="55" t="s">
        <v>37</v>
      </c>
      <c r="J99" s="54">
        <v>12</v>
      </c>
    </row>
    <row r="100" spans="1:10" x14ac:dyDescent="0.35">
      <c r="A100" s="69" t="s">
        <v>7</v>
      </c>
      <c r="B100" s="48">
        <v>5</v>
      </c>
      <c r="C100" s="55" t="s">
        <v>38</v>
      </c>
      <c r="D100">
        <v>16</v>
      </c>
      <c r="E100" s="69" t="s">
        <v>7</v>
      </c>
      <c r="G100" s="48">
        <v>33</v>
      </c>
      <c r="H100" s="55" t="s">
        <v>38</v>
      </c>
      <c r="J100" s="54">
        <v>42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61</v>
      </c>
      <c r="C103" s="50"/>
      <c r="D103" s="70">
        <f>SUM(D94:D102)</f>
        <v>61</v>
      </c>
      <c r="E103" s="50"/>
      <c r="F103" s="51"/>
      <c r="G103" s="53">
        <f>SUM(G94:G102)</f>
        <v>161</v>
      </c>
      <c r="H103" s="51"/>
      <c r="I103" s="51"/>
      <c r="J103" s="71">
        <f>SUM(J94:J102)</f>
        <v>161</v>
      </c>
    </row>
    <row r="105" spans="1:10" x14ac:dyDescent="0.35">
      <c r="A105" s="34" t="s">
        <v>186</v>
      </c>
      <c r="B105" s="34">
        <f>B11</f>
        <v>202</v>
      </c>
      <c r="D105" s="267" t="s">
        <v>296</v>
      </c>
      <c r="E105" s="267"/>
      <c r="F105" s="267"/>
      <c r="G105" s="34">
        <f>D25</f>
        <v>96</v>
      </c>
    </row>
    <row r="106" spans="1:10" ht="29" x14ac:dyDescent="0.35">
      <c r="A106" s="35" t="s">
        <v>187</v>
      </c>
      <c r="B106" s="34">
        <f>J77</f>
        <v>156</v>
      </c>
      <c r="D106" s="267" t="s">
        <v>297</v>
      </c>
      <c r="E106" s="267"/>
      <c r="F106" s="267"/>
      <c r="G106" s="36">
        <f>((C25-B107)/B25)</f>
        <v>0.95069033530571989</v>
      </c>
    </row>
    <row r="107" spans="1:10" ht="29" x14ac:dyDescent="0.35">
      <c r="A107" s="35" t="s">
        <v>356</v>
      </c>
      <c r="B107" s="35">
        <v>646</v>
      </c>
    </row>
    <row r="108" spans="1:10" x14ac:dyDescent="0.35">
      <c r="A108" s="34" t="s">
        <v>355</v>
      </c>
      <c r="B108" s="34">
        <f>B103</f>
        <v>61</v>
      </c>
    </row>
    <row r="109" spans="1:10" x14ac:dyDescent="0.35">
      <c r="A109" s="34" t="s">
        <v>27</v>
      </c>
      <c r="B109" s="38">
        <f>C25</f>
        <v>11250</v>
      </c>
      <c r="D109" s="267" t="s">
        <v>82</v>
      </c>
      <c r="E109" s="267"/>
      <c r="F109" s="267"/>
      <c r="G109" s="34">
        <v>280</v>
      </c>
    </row>
  </sheetData>
  <mergeCells count="43">
    <mergeCell ref="A79:B79"/>
    <mergeCell ref="A14:D14"/>
    <mergeCell ref="A69:D69"/>
    <mergeCell ref="A70:D70"/>
    <mergeCell ref="A71:D71"/>
    <mergeCell ref="A72:D72"/>
    <mergeCell ref="B80:D81"/>
    <mergeCell ref="E80:G81"/>
    <mergeCell ref="H80:J81"/>
    <mergeCell ref="B82:D82"/>
    <mergeCell ref="E82:G82"/>
    <mergeCell ref="H82:J82"/>
    <mergeCell ref="B83:D83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B89:D89"/>
    <mergeCell ref="E89:G89"/>
    <mergeCell ref="H89:J89"/>
    <mergeCell ref="A91:J91"/>
    <mergeCell ref="A92:D92"/>
    <mergeCell ref="E92:J92"/>
    <mergeCell ref="D109:F109"/>
    <mergeCell ref="A93:B93"/>
    <mergeCell ref="C93:D93"/>
    <mergeCell ref="E93:G93"/>
    <mergeCell ref="H93:J93"/>
    <mergeCell ref="D105:F105"/>
    <mergeCell ref="D106:F106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7EB59-D5FE-4856-9A8E-D378166E07BD}">
  <dimension ref="A1:N109"/>
  <sheetViews>
    <sheetView zoomScaleNormal="100" workbookViewId="0">
      <selection activeCell="B94" sqref="B94:B102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28</v>
      </c>
    </row>
    <row r="3" spans="1:13" x14ac:dyDescent="0.35">
      <c r="A3" s="8" t="s">
        <v>2</v>
      </c>
      <c r="B3">
        <v>7</v>
      </c>
    </row>
    <row r="4" spans="1:13" x14ac:dyDescent="0.35">
      <c r="A4" s="8" t="s">
        <v>3</v>
      </c>
      <c r="B4">
        <v>93</v>
      </c>
    </row>
    <row r="5" spans="1:13" x14ac:dyDescent="0.35">
      <c r="A5" s="8" t="s">
        <v>4</v>
      </c>
      <c r="B5">
        <v>7</v>
      </c>
    </row>
    <row r="6" spans="1:13" x14ac:dyDescent="0.35">
      <c r="A6" s="8" t="s">
        <v>5</v>
      </c>
      <c r="B6">
        <v>3</v>
      </c>
    </row>
    <row r="7" spans="1:13" x14ac:dyDescent="0.35">
      <c r="A7" s="8" t="s">
        <v>6</v>
      </c>
      <c r="B7">
        <v>14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2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154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48" t="s">
        <v>17</v>
      </c>
      <c r="B14" s="249"/>
      <c r="C14" s="249"/>
      <c r="D14" s="250"/>
      <c r="E14" s="8" t="s">
        <v>117</v>
      </c>
    </row>
    <row r="15" spans="1:13" ht="30.5" thickBot="1" x14ac:dyDescent="0.4">
      <c r="A15" s="16"/>
      <c r="B15" s="28" t="s">
        <v>357</v>
      </c>
      <c r="C15" s="28" t="s">
        <v>358</v>
      </c>
      <c r="D15" s="29" t="s">
        <v>21</v>
      </c>
    </row>
    <row r="16" spans="1:13" ht="15" thickTop="1" x14ac:dyDescent="0.35">
      <c r="A16" s="17" t="s">
        <v>1</v>
      </c>
      <c r="B16" s="30">
        <v>4692</v>
      </c>
      <c r="C16" s="30">
        <v>4421</v>
      </c>
      <c r="D16" s="31">
        <f t="shared" ref="D16:D25" si="0">C16-B16</f>
        <v>-271</v>
      </c>
      <c r="M16" s="68"/>
    </row>
    <row r="17" spans="1:13" x14ac:dyDescent="0.35">
      <c r="A17" s="17" t="s">
        <v>2</v>
      </c>
      <c r="B17" s="30">
        <v>5801</v>
      </c>
      <c r="C17" s="30">
        <v>5860</v>
      </c>
      <c r="D17" s="31">
        <f t="shared" si="0"/>
        <v>59</v>
      </c>
      <c r="E17" s="12"/>
    </row>
    <row r="18" spans="1:13" x14ac:dyDescent="0.35">
      <c r="A18" s="17" t="s">
        <v>3</v>
      </c>
      <c r="B18" s="30">
        <v>942</v>
      </c>
      <c r="C18" s="30">
        <v>1162</v>
      </c>
      <c r="D18" s="31">
        <f t="shared" si="0"/>
        <v>220</v>
      </c>
      <c r="E18" s="12"/>
    </row>
    <row r="19" spans="1:13" x14ac:dyDescent="0.35">
      <c r="A19" s="17" t="s">
        <v>4</v>
      </c>
      <c r="B19" s="30">
        <v>165</v>
      </c>
      <c r="C19" s="30">
        <v>172</v>
      </c>
      <c r="D19" s="31">
        <f t="shared" si="0"/>
        <v>7</v>
      </c>
      <c r="E19" s="12"/>
    </row>
    <row r="20" spans="1:13" x14ac:dyDescent="0.35">
      <c r="A20" s="17" t="s">
        <v>5</v>
      </c>
      <c r="B20" s="30">
        <v>150</v>
      </c>
      <c r="C20" s="30">
        <v>180</v>
      </c>
      <c r="D20" s="31">
        <f t="shared" si="0"/>
        <v>30</v>
      </c>
      <c r="E20" s="12"/>
    </row>
    <row r="21" spans="1:13" x14ac:dyDescent="0.35">
      <c r="A21" s="17" t="s">
        <v>6</v>
      </c>
      <c r="B21" s="30">
        <v>45</v>
      </c>
      <c r="C21" s="30">
        <v>67</v>
      </c>
      <c r="D21" s="31">
        <f t="shared" si="0"/>
        <v>22</v>
      </c>
      <c r="E21" s="12"/>
    </row>
    <row r="22" spans="1:13" x14ac:dyDescent="0.35">
      <c r="A22" s="17" t="s">
        <v>7</v>
      </c>
      <c r="B22" s="30">
        <v>75</v>
      </c>
      <c r="C22" s="30">
        <v>51</v>
      </c>
      <c r="D22" s="31">
        <f t="shared" si="0"/>
        <v>-24</v>
      </c>
      <c r="E22" s="12"/>
    </row>
    <row r="23" spans="1:13" x14ac:dyDescent="0.35">
      <c r="A23" s="17" t="s">
        <v>8</v>
      </c>
      <c r="B23" s="15">
        <v>71</v>
      </c>
      <c r="C23" s="15">
        <v>76</v>
      </c>
      <c r="D23" s="18">
        <f t="shared" si="0"/>
        <v>5</v>
      </c>
      <c r="E23" s="12"/>
    </row>
    <row r="24" spans="1:13" x14ac:dyDescent="0.35">
      <c r="A24" s="17" t="s">
        <v>20</v>
      </c>
      <c r="B24" s="15">
        <v>67</v>
      </c>
      <c r="C24" s="15">
        <v>48</v>
      </c>
      <c r="D24" s="18">
        <f t="shared" si="0"/>
        <v>-19</v>
      </c>
      <c r="E24" s="12"/>
    </row>
    <row r="25" spans="1:13" ht="15" thickBot="1" x14ac:dyDescent="0.4">
      <c r="A25" s="19"/>
      <c r="B25" s="37">
        <f>SUM(B16:B24)</f>
        <v>12008</v>
      </c>
      <c r="C25" s="37">
        <f>SUM(C16:C24)</f>
        <v>12037</v>
      </c>
      <c r="D25" s="21">
        <f t="shared" si="0"/>
        <v>29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740</v>
      </c>
      <c r="C30" s="9">
        <v>985</v>
      </c>
      <c r="D30" s="9">
        <v>177</v>
      </c>
      <c r="E30" s="9">
        <v>39</v>
      </c>
      <c r="F30" s="9">
        <v>26</v>
      </c>
      <c r="G30" s="9">
        <v>18</v>
      </c>
      <c r="H30" s="9">
        <v>0</v>
      </c>
      <c r="I30" s="9">
        <v>39</v>
      </c>
      <c r="J30" s="9">
        <f t="shared" ref="J30:J36" si="1">SUM(B30:I30)</f>
        <v>2024</v>
      </c>
    </row>
    <row r="31" spans="1:13" x14ac:dyDescent="0.35">
      <c r="A31" s="8" t="s">
        <v>33</v>
      </c>
      <c r="B31" s="9">
        <v>749</v>
      </c>
      <c r="C31" s="9">
        <v>1001</v>
      </c>
      <c r="D31" s="9">
        <v>181</v>
      </c>
      <c r="E31" s="9">
        <v>35</v>
      </c>
      <c r="F31" s="9">
        <v>28</v>
      </c>
      <c r="G31" s="9">
        <v>9</v>
      </c>
      <c r="H31" s="9">
        <v>3</v>
      </c>
      <c r="I31" s="9">
        <v>0</v>
      </c>
      <c r="J31" s="9">
        <f t="shared" si="1"/>
        <v>2006</v>
      </c>
    </row>
    <row r="32" spans="1:13" x14ac:dyDescent="0.35">
      <c r="A32" s="8" t="s">
        <v>34</v>
      </c>
      <c r="B32" s="9">
        <v>801</v>
      </c>
      <c r="C32" s="9">
        <v>1021</v>
      </c>
      <c r="D32" s="9">
        <v>162</v>
      </c>
      <c r="E32" s="9">
        <v>28</v>
      </c>
      <c r="F32" s="9">
        <v>27</v>
      </c>
      <c r="G32" s="9">
        <v>5</v>
      </c>
      <c r="H32" s="9">
        <v>1</v>
      </c>
      <c r="I32" s="9">
        <v>0</v>
      </c>
      <c r="J32" s="9">
        <f t="shared" si="1"/>
        <v>2045</v>
      </c>
      <c r="M32" s="68"/>
    </row>
    <row r="33" spans="1:14" x14ac:dyDescent="0.35">
      <c r="A33" s="8" t="s">
        <v>35</v>
      </c>
      <c r="B33" s="9">
        <v>641</v>
      </c>
      <c r="C33" s="9">
        <v>893</v>
      </c>
      <c r="D33" s="9">
        <v>191</v>
      </c>
      <c r="E33" s="9">
        <v>13</v>
      </c>
      <c r="F33" s="9">
        <v>25</v>
      </c>
      <c r="G33" s="9">
        <v>9</v>
      </c>
      <c r="H33" s="9">
        <v>0</v>
      </c>
      <c r="I33" s="9">
        <v>0</v>
      </c>
      <c r="J33" s="9">
        <f t="shared" si="1"/>
        <v>1772</v>
      </c>
    </row>
    <row r="34" spans="1:14" x14ac:dyDescent="0.35">
      <c r="A34" s="8" t="s">
        <v>36</v>
      </c>
      <c r="B34" s="9">
        <v>474</v>
      </c>
      <c r="C34" s="9">
        <v>609</v>
      </c>
      <c r="D34" s="9">
        <v>159</v>
      </c>
      <c r="E34" s="9">
        <v>10</v>
      </c>
      <c r="F34" s="9">
        <v>21</v>
      </c>
      <c r="G34" s="9">
        <v>7</v>
      </c>
      <c r="H34" s="9">
        <v>0</v>
      </c>
      <c r="I34" s="9">
        <v>0</v>
      </c>
      <c r="J34" s="9">
        <f t="shared" si="1"/>
        <v>1280</v>
      </c>
    </row>
    <row r="35" spans="1:14" x14ac:dyDescent="0.35">
      <c r="A35" s="8" t="s">
        <v>37</v>
      </c>
      <c r="B35" s="9">
        <v>396</v>
      </c>
      <c r="C35" s="9">
        <v>494</v>
      </c>
      <c r="D35" s="9">
        <v>128</v>
      </c>
      <c r="E35" s="9">
        <v>18</v>
      </c>
      <c r="F35" s="9">
        <v>22</v>
      </c>
      <c r="G35" s="9">
        <v>2</v>
      </c>
      <c r="H35" s="9">
        <v>2</v>
      </c>
      <c r="I35" s="9">
        <v>0</v>
      </c>
      <c r="J35" s="9">
        <f t="shared" si="1"/>
        <v>1062</v>
      </c>
    </row>
    <row r="36" spans="1:14" x14ac:dyDescent="0.35">
      <c r="A36" s="8" t="s">
        <v>38</v>
      </c>
      <c r="B36" s="9">
        <v>654</v>
      </c>
      <c r="C36" s="9">
        <v>895</v>
      </c>
      <c r="D36" s="9">
        <v>164</v>
      </c>
      <c r="E36" s="9">
        <v>31</v>
      </c>
      <c r="F36" s="9">
        <v>33</v>
      </c>
      <c r="G36" s="9">
        <v>17</v>
      </c>
      <c r="H36" s="9">
        <v>45</v>
      </c>
      <c r="I36" s="9">
        <v>9</v>
      </c>
      <c r="J36" s="9">
        <f t="shared" si="1"/>
        <v>1848</v>
      </c>
    </row>
    <row r="37" spans="1:14" ht="15" thickBot="1" x14ac:dyDescent="0.4">
      <c r="B37" s="13">
        <f t="shared" ref="B37:J37" si="2">SUM(B30:B36)</f>
        <v>4455</v>
      </c>
      <c r="C37" s="13">
        <f t="shared" si="2"/>
        <v>5898</v>
      </c>
      <c r="D37" s="13">
        <f t="shared" si="2"/>
        <v>1162</v>
      </c>
      <c r="E37" s="13">
        <f t="shared" si="2"/>
        <v>174</v>
      </c>
      <c r="F37" s="13">
        <f t="shared" si="2"/>
        <v>182</v>
      </c>
      <c r="G37" s="13">
        <f t="shared" si="2"/>
        <v>67</v>
      </c>
      <c r="H37" s="13">
        <f t="shared" si="2"/>
        <v>51</v>
      </c>
      <c r="I37" s="13">
        <f t="shared" si="2"/>
        <v>48</v>
      </c>
      <c r="J37" s="13">
        <f t="shared" si="2"/>
        <v>12037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363</v>
      </c>
      <c r="B69" s="251"/>
      <c r="C69" s="251"/>
      <c r="D69" s="251"/>
      <c r="E69" s="67">
        <v>5</v>
      </c>
    </row>
    <row r="70" spans="1:10" x14ac:dyDescent="0.35">
      <c r="A70" s="251" t="s">
        <v>364</v>
      </c>
      <c r="B70" s="251"/>
      <c r="C70" s="251"/>
      <c r="D70" s="251"/>
      <c r="E70" s="67">
        <v>14</v>
      </c>
    </row>
    <row r="71" spans="1:10" x14ac:dyDescent="0.35">
      <c r="A71" s="251" t="s">
        <v>201</v>
      </c>
      <c r="B71" s="251"/>
      <c r="C71" s="251"/>
      <c r="D71" s="251"/>
      <c r="E71" s="34">
        <v>21</v>
      </c>
    </row>
    <row r="72" spans="1:10" x14ac:dyDescent="0.35">
      <c r="A72" s="251" t="s">
        <v>202</v>
      </c>
      <c r="B72" s="252"/>
      <c r="C72" s="252"/>
      <c r="D72" s="252"/>
      <c r="E72" s="34">
        <v>13</v>
      </c>
    </row>
    <row r="74" spans="1:10" ht="17.5" thickBot="1" x14ac:dyDescent="0.45">
      <c r="A74" s="39" t="s">
        <v>203</v>
      </c>
      <c r="B74" s="39"/>
      <c r="C74" s="39"/>
    </row>
    <row r="75" spans="1:10" ht="15" thickTop="1" x14ac:dyDescent="0.35"/>
    <row r="76" spans="1:10" ht="15" thickBot="1" x14ac:dyDescent="0.4">
      <c r="A76" s="43">
        <v>44317</v>
      </c>
      <c r="B76" s="43">
        <v>44287</v>
      </c>
      <c r="C76" s="43">
        <v>44256</v>
      </c>
      <c r="D76" s="43">
        <v>44228</v>
      </c>
      <c r="E76" s="43">
        <v>44197</v>
      </c>
      <c r="F76" s="43" t="s">
        <v>349</v>
      </c>
      <c r="G76" s="43" t="s">
        <v>288</v>
      </c>
      <c r="H76" s="45">
        <v>2019</v>
      </c>
      <c r="I76" s="43" t="s">
        <v>359</v>
      </c>
      <c r="J76" s="46" t="s">
        <v>44</v>
      </c>
    </row>
    <row r="77" spans="1:10" ht="15.5" thickTop="1" thickBot="1" x14ac:dyDescent="0.4">
      <c r="A77" s="42">
        <v>4</v>
      </c>
      <c r="B77" s="42">
        <v>5</v>
      </c>
      <c r="C77" s="42">
        <v>4</v>
      </c>
      <c r="D77" s="42">
        <v>2</v>
      </c>
      <c r="E77" s="42">
        <v>3</v>
      </c>
      <c r="F77" s="42">
        <v>34</v>
      </c>
      <c r="G77" s="42">
        <v>15</v>
      </c>
      <c r="H77" s="42">
        <v>18</v>
      </c>
      <c r="I77" s="42">
        <v>23</v>
      </c>
      <c r="J77" s="40">
        <f>SUM(A77:I77)</f>
        <v>108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360</v>
      </c>
      <c r="B80" s="265" t="s">
        <v>205</v>
      </c>
      <c r="C80" s="265"/>
      <c r="D80" s="265"/>
      <c r="E80" s="265" t="s">
        <v>206</v>
      </c>
      <c r="F80" s="265"/>
      <c r="G80" s="265"/>
      <c r="H80" s="265" t="s">
        <v>361</v>
      </c>
      <c r="I80" s="265"/>
      <c r="J80" s="265"/>
    </row>
    <row r="81" spans="1:10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0" x14ac:dyDescent="0.35">
      <c r="A82" s="49" t="s">
        <v>1</v>
      </c>
      <c r="B82" s="266">
        <v>50</v>
      </c>
      <c r="C82" s="266"/>
      <c r="D82" s="266"/>
      <c r="E82" s="264">
        <v>327</v>
      </c>
      <c r="F82" s="263"/>
      <c r="G82" s="263"/>
      <c r="H82" s="264">
        <v>104</v>
      </c>
      <c r="I82" s="263"/>
      <c r="J82" s="263"/>
    </row>
    <row r="83" spans="1:10" x14ac:dyDescent="0.35">
      <c r="A83" s="49" t="s">
        <v>2</v>
      </c>
      <c r="B83" s="263">
        <v>18</v>
      </c>
      <c r="C83" s="263"/>
      <c r="D83" s="263"/>
      <c r="E83" s="264">
        <v>539</v>
      </c>
      <c r="F83" s="263"/>
      <c r="G83" s="263"/>
      <c r="H83" s="264">
        <v>68</v>
      </c>
      <c r="I83" s="263"/>
      <c r="J83" s="263"/>
    </row>
    <row r="84" spans="1:10" x14ac:dyDescent="0.35">
      <c r="A84" s="49" t="s">
        <v>3</v>
      </c>
      <c r="B84" s="263">
        <v>16</v>
      </c>
      <c r="C84" s="263"/>
      <c r="D84" s="263"/>
      <c r="E84" s="264">
        <v>67</v>
      </c>
      <c r="F84" s="263"/>
      <c r="G84" s="263"/>
      <c r="H84" s="264">
        <v>42</v>
      </c>
      <c r="I84" s="263"/>
      <c r="J84" s="263"/>
    </row>
    <row r="85" spans="1:10" x14ac:dyDescent="0.35">
      <c r="A85" s="49" t="s">
        <v>4</v>
      </c>
      <c r="B85" s="263">
        <v>3</v>
      </c>
      <c r="C85" s="263"/>
      <c r="D85" s="263"/>
      <c r="E85" s="264">
        <v>7</v>
      </c>
      <c r="F85" s="263"/>
      <c r="G85" s="263"/>
      <c r="H85" s="264">
        <v>4</v>
      </c>
      <c r="I85" s="263"/>
      <c r="J85" s="263"/>
    </row>
    <row r="86" spans="1:10" x14ac:dyDescent="0.35">
      <c r="A86" s="49" t="s">
        <v>5</v>
      </c>
      <c r="B86" s="263">
        <v>2</v>
      </c>
      <c r="C86" s="263"/>
      <c r="D86" s="263"/>
      <c r="E86" s="264">
        <v>8</v>
      </c>
      <c r="F86" s="263"/>
      <c r="G86" s="263"/>
      <c r="H86" s="264">
        <v>5</v>
      </c>
      <c r="I86" s="263"/>
      <c r="J86" s="263"/>
    </row>
    <row r="87" spans="1:10" x14ac:dyDescent="0.35">
      <c r="A87" s="49" t="s">
        <v>6</v>
      </c>
      <c r="B87" s="263">
        <v>4</v>
      </c>
      <c r="C87" s="263"/>
      <c r="D87" s="263"/>
      <c r="E87" s="264">
        <v>3</v>
      </c>
      <c r="F87" s="263"/>
      <c r="G87" s="263"/>
      <c r="H87" s="264">
        <v>4</v>
      </c>
      <c r="I87" s="263"/>
      <c r="J87" s="263"/>
    </row>
    <row r="88" spans="1:10" x14ac:dyDescent="0.35">
      <c r="A88" s="49" t="s">
        <v>7</v>
      </c>
      <c r="B88" s="263">
        <v>0</v>
      </c>
      <c r="C88" s="263"/>
      <c r="D88" s="263"/>
      <c r="E88" s="264">
        <v>0</v>
      </c>
      <c r="F88" s="263"/>
      <c r="G88" s="263"/>
      <c r="H88" s="264">
        <v>0</v>
      </c>
      <c r="I88" s="263"/>
      <c r="J88" s="263"/>
    </row>
    <row r="89" spans="1:10" x14ac:dyDescent="0.35">
      <c r="A89" s="65" t="s">
        <v>15</v>
      </c>
      <c r="B89" s="262">
        <f>SUM(B82:D88)</f>
        <v>93</v>
      </c>
      <c r="C89" s="263"/>
      <c r="D89" s="263"/>
      <c r="E89" s="262">
        <f>SUM(E82:G88)</f>
        <v>951</v>
      </c>
      <c r="F89" s="263"/>
      <c r="G89" s="263"/>
      <c r="H89" s="262">
        <f>SUM(H82:J88)</f>
        <v>227</v>
      </c>
      <c r="I89" s="263"/>
      <c r="J89" s="263"/>
    </row>
    <row r="91" spans="1:10" ht="16" thickBot="1" x14ac:dyDescent="0.4">
      <c r="A91" s="268" t="s">
        <v>362</v>
      </c>
      <c r="B91" s="268"/>
      <c r="C91" s="268"/>
      <c r="D91" s="268"/>
      <c r="E91" s="268"/>
      <c r="F91" s="268"/>
      <c r="G91" s="268"/>
      <c r="H91" s="268"/>
      <c r="I91" s="268"/>
      <c r="J91" s="268"/>
    </row>
    <row r="92" spans="1:10" ht="44.25" customHeight="1" x14ac:dyDescent="0.35">
      <c r="A92" s="269">
        <v>2021</v>
      </c>
      <c r="B92" s="270"/>
      <c r="C92" s="270"/>
      <c r="D92" s="270"/>
      <c r="E92" s="269">
        <v>2020</v>
      </c>
      <c r="F92" s="270"/>
      <c r="G92" s="270"/>
      <c r="H92" s="270"/>
      <c r="I92" s="270"/>
      <c r="J92" s="271"/>
    </row>
    <row r="93" spans="1:10" ht="15" thickBot="1" x14ac:dyDescent="0.4">
      <c r="A93" s="256" t="s">
        <v>114</v>
      </c>
      <c r="B93" s="257"/>
      <c r="C93" s="257" t="s">
        <v>115</v>
      </c>
      <c r="D93" s="257"/>
      <c r="E93" s="256" t="s">
        <v>114</v>
      </c>
      <c r="F93" s="257"/>
      <c r="G93" s="257"/>
      <c r="H93" s="257" t="s">
        <v>115</v>
      </c>
      <c r="I93" s="257"/>
      <c r="J93" s="258"/>
    </row>
    <row r="94" spans="1:10" x14ac:dyDescent="0.35">
      <c r="A94" s="69" t="s">
        <v>1</v>
      </c>
      <c r="B94" s="52">
        <v>32</v>
      </c>
      <c r="C94" s="55" t="s">
        <v>32</v>
      </c>
      <c r="D94">
        <v>14</v>
      </c>
      <c r="E94" s="69" t="s">
        <v>1</v>
      </c>
      <c r="G94" s="48">
        <v>51</v>
      </c>
      <c r="H94" s="55" t="s">
        <v>32</v>
      </c>
      <c r="J94" s="54">
        <v>32</v>
      </c>
    </row>
    <row r="95" spans="1:10" x14ac:dyDescent="0.35">
      <c r="A95" s="69" t="s">
        <v>2</v>
      </c>
      <c r="B95" s="48">
        <v>14</v>
      </c>
      <c r="C95" s="55" t="s">
        <v>116</v>
      </c>
      <c r="D95">
        <v>25</v>
      </c>
      <c r="E95" s="69" t="s">
        <v>2</v>
      </c>
      <c r="G95" s="48">
        <v>37</v>
      </c>
      <c r="H95" s="55" t="s">
        <v>116</v>
      </c>
      <c r="J95" s="54">
        <v>26</v>
      </c>
    </row>
    <row r="96" spans="1:10" x14ac:dyDescent="0.35">
      <c r="A96" s="69" t="s">
        <v>3</v>
      </c>
      <c r="B96" s="48">
        <v>23</v>
      </c>
      <c r="C96" s="55" t="s">
        <v>34</v>
      </c>
      <c r="D96">
        <v>10</v>
      </c>
      <c r="E96" s="69" t="s">
        <v>3</v>
      </c>
      <c r="G96" s="48">
        <v>21</v>
      </c>
      <c r="H96" s="55" t="s">
        <v>34</v>
      </c>
      <c r="J96" s="54">
        <v>31</v>
      </c>
    </row>
    <row r="97" spans="1:10" x14ac:dyDescent="0.35">
      <c r="A97" s="69" t="s">
        <v>4</v>
      </c>
      <c r="B97" s="48">
        <v>3</v>
      </c>
      <c r="C97" s="55" t="s">
        <v>35</v>
      </c>
      <c r="D97">
        <v>10</v>
      </c>
      <c r="E97" s="69" t="s">
        <v>4</v>
      </c>
      <c r="G97" s="48">
        <v>10</v>
      </c>
      <c r="H97" s="55" t="s">
        <v>35</v>
      </c>
      <c r="J97" s="54">
        <v>16</v>
      </c>
    </row>
    <row r="98" spans="1:10" x14ac:dyDescent="0.35">
      <c r="A98" s="69" t="s">
        <v>5</v>
      </c>
      <c r="B98" s="48">
        <v>1</v>
      </c>
      <c r="C98" s="56" t="s">
        <v>36</v>
      </c>
      <c r="D98">
        <v>6</v>
      </c>
      <c r="E98" s="69" t="s">
        <v>5</v>
      </c>
      <c r="G98" s="48">
        <v>5</v>
      </c>
      <c r="H98" s="56" t="s">
        <v>36</v>
      </c>
      <c r="J98" s="54">
        <v>4</v>
      </c>
    </row>
    <row r="99" spans="1:10" x14ac:dyDescent="0.35">
      <c r="A99" s="69" t="s">
        <v>6</v>
      </c>
      <c r="B99" s="48">
        <v>0</v>
      </c>
      <c r="C99" s="55" t="s">
        <v>37</v>
      </c>
      <c r="D99">
        <v>1</v>
      </c>
      <c r="E99" s="69" t="s">
        <v>6</v>
      </c>
      <c r="G99" s="48">
        <v>4</v>
      </c>
      <c r="H99" s="55" t="s">
        <v>37</v>
      </c>
      <c r="J99" s="54">
        <v>8</v>
      </c>
    </row>
    <row r="100" spans="1:10" x14ac:dyDescent="0.35">
      <c r="A100" s="69" t="s">
        <v>7</v>
      </c>
      <c r="B100" s="48">
        <v>1</v>
      </c>
      <c r="C100" s="55" t="s">
        <v>38</v>
      </c>
      <c r="D100">
        <v>8</v>
      </c>
      <c r="E100" s="69" t="s">
        <v>7</v>
      </c>
      <c r="G100" s="48">
        <v>1</v>
      </c>
      <c r="H100" s="55" t="s">
        <v>38</v>
      </c>
      <c r="J100" s="54">
        <v>12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74</v>
      </c>
      <c r="C103" s="50"/>
      <c r="D103" s="70">
        <f>SUM(D94:D102)</f>
        <v>74</v>
      </c>
      <c r="E103" s="50"/>
      <c r="F103" s="51"/>
      <c r="G103" s="53">
        <f>SUM(G94:G102)</f>
        <v>129</v>
      </c>
      <c r="H103" s="51"/>
      <c r="I103" s="51"/>
      <c r="J103" s="71">
        <f>SUM(J94:J102)</f>
        <v>129</v>
      </c>
    </row>
    <row r="105" spans="1:10" x14ac:dyDescent="0.35">
      <c r="A105" s="34" t="s">
        <v>195</v>
      </c>
      <c r="B105" s="34">
        <f>B11</f>
        <v>154</v>
      </c>
      <c r="D105" s="267" t="s">
        <v>296</v>
      </c>
      <c r="E105" s="267"/>
      <c r="F105" s="267"/>
      <c r="G105" s="34">
        <f>D25</f>
        <v>29</v>
      </c>
    </row>
    <row r="106" spans="1:10" ht="29" x14ac:dyDescent="0.35">
      <c r="A106" s="35" t="s">
        <v>366</v>
      </c>
      <c r="B106" s="34">
        <f>J77</f>
        <v>108</v>
      </c>
      <c r="D106" s="267" t="s">
        <v>297</v>
      </c>
      <c r="E106" s="267"/>
      <c r="F106" s="267"/>
      <c r="G106" s="36">
        <f>((C25-B107)/B25)</f>
        <v>0.9385409726848768</v>
      </c>
    </row>
    <row r="107" spans="1:10" ht="29" x14ac:dyDescent="0.35">
      <c r="A107" s="35" t="s">
        <v>365</v>
      </c>
      <c r="B107" s="35">
        <v>767</v>
      </c>
    </row>
    <row r="108" spans="1:10" x14ac:dyDescent="0.35">
      <c r="A108" s="34" t="s">
        <v>198</v>
      </c>
      <c r="B108" s="34">
        <f>B103</f>
        <v>74</v>
      </c>
    </row>
    <row r="109" spans="1:10" x14ac:dyDescent="0.35">
      <c r="A109" s="34" t="s">
        <v>27</v>
      </c>
      <c r="B109" s="38">
        <f>C25</f>
        <v>12037</v>
      </c>
      <c r="D109" s="267" t="s">
        <v>82</v>
      </c>
      <c r="E109" s="267"/>
      <c r="F109" s="267"/>
      <c r="G109" s="34">
        <v>280</v>
      </c>
    </row>
  </sheetData>
  <mergeCells count="43">
    <mergeCell ref="A79:B79"/>
    <mergeCell ref="A14:D14"/>
    <mergeCell ref="A69:D69"/>
    <mergeCell ref="A70:D70"/>
    <mergeCell ref="A71:D71"/>
    <mergeCell ref="A72:D72"/>
    <mergeCell ref="B80:D81"/>
    <mergeCell ref="E80:G81"/>
    <mergeCell ref="H80:J81"/>
    <mergeCell ref="B82:D82"/>
    <mergeCell ref="E82:G82"/>
    <mergeCell ref="H82:J82"/>
    <mergeCell ref="B83:D83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B89:D89"/>
    <mergeCell ref="E89:G89"/>
    <mergeCell ref="H89:J89"/>
    <mergeCell ref="A91:J91"/>
    <mergeCell ref="A92:D92"/>
    <mergeCell ref="E92:J92"/>
    <mergeCell ref="D109:F109"/>
    <mergeCell ref="A93:B93"/>
    <mergeCell ref="C93:D93"/>
    <mergeCell ref="E93:G93"/>
    <mergeCell ref="H93:J93"/>
    <mergeCell ref="D105:F105"/>
    <mergeCell ref="D106:F106"/>
  </mergeCells>
  <phoneticPr fontId="17" type="noConversion"/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7C737-117F-4F11-B52A-F9BCBF86D1C8}">
  <dimension ref="A1:N109"/>
  <sheetViews>
    <sheetView zoomScaleNormal="100" workbookViewId="0">
      <selection activeCell="C22" sqref="C22:C24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37</v>
      </c>
    </row>
    <row r="3" spans="1:13" x14ac:dyDescent="0.35">
      <c r="A3" s="8" t="s">
        <v>2</v>
      </c>
      <c r="B3">
        <v>17</v>
      </c>
    </row>
    <row r="4" spans="1:13" x14ac:dyDescent="0.35">
      <c r="A4" s="8" t="s">
        <v>3</v>
      </c>
      <c r="B4">
        <v>88</v>
      </c>
    </row>
    <row r="5" spans="1:13" x14ac:dyDescent="0.35">
      <c r="A5" s="8" t="s">
        <v>4</v>
      </c>
      <c r="B5">
        <v>3</v>
      </c>
    </row>
    <row r="6" spans="1:13" x14ac:dyDescent="0.35">
      <c r="A6" s="8" t="s">
        <v>5</v>
      </c>
      <c r="B6">
        <v>1</v>
      </c>
    </row>
    <row r="7" spans="1:13" x14ac:dyDescent="0.35">
      <c r="A7" s="8" t="s">
        <v>6</v>
      </c>
      <c r="B7">
        <v>15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161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48" t="s">
        <v>17</v>
      </c>
      <c r="B14" s="249"/>
      <c r="C14" s="249"/>
      <c r="D14" s="250"/>
      <c r="E14" s="8" t="s">
        <v>117</v>
      </c>
    </row>
    <row r="15" spans="1:13" ht="30.5" thickBot="1" x14ac:dyDescent="0.4">
      <c r="A15" s="16"/>
      <c r="B15" s="28" t="s">
        <v>367</v>
      </c>
      <c r="C15" s="28" t="s">
        <v>368</v>
      </c>
      <c r="D15" s="29" t="s">
        <v>21</v>
      </c>
    </row>
    <row r="16" spans="1:13" ht="15" thickTop="1" x14ac:dyDescent="0.35">
      <c r="A16" s="17" t="s">
        <v>1</v>
      </c>
      <c r="B16" s="30">
        <v>4680</v>
      </c>
      <c r="C16" s="30">
        <v>4480</v>
      </c>
      <c r="D16" s="31">
        <f t="shared" ref="D16:D25" si="0">C16-B16</f>
        <v>-200</v>
      </c>
      <c r="M16" s="68"/>
    </row>
    <row r="17" spans="1:13" x14ac:dyDescent="0.35">
      <c r="A17" s="17" t="s">
        <v>2</v>
      </c>
      <c r="B17" s="30">
        <v>5903</v>
      </c>
      <c r="C17" s="30">
        <v>6049</v>
      </c>
      <c r="D17" s="31">
        <f t="shared" si="0"/>
        <v>146</v>
      </c>
      <c r="E17" s="12"/>
    </row>
    <row r="18" spans="1:13" x14ac:dyDescent="0.35">
      <c r="A18" s="17" t="s">
        <v>3</v>
      </c>
      <c r="B18" s="30">
        <v>869</v>
      </c>
      <c r="C18" s="30">
        <v>1198</v>
      </c>
      <c r="D18" s="31">
        <f t="shared" si="0"/>
        <v>329</v>
      </c>
      <c r="E18" s="12"/>
    </row>
    <row r="19" spans="1:13" x14ac:dyDescent="0.35">
      <c r="A19" s="17" t="s">
        <v>4</v>
      </c>
      <c r="B19" s="30">
        <v>159</v>
      </c>
      <c r="C19" s="30">
        <v>176</v>
      </c>
      <c r="D19" s="31">
        <f t="shared" si="0"/>
        <v>17</v>
      </c>
      <c r="E19" s="12"/>
    </row>
    <row r="20" spans="1:13" x14ac:dyDescent="0.35">
      <c r="A20" s="17" t="s">
        <v>5</v>
      </c>
      <c r="B20" s="30">
        <v>152</v>
      </c>
      <c r="C20" s="30">
        <v>180</v>
      </c>
      <c r="D20" s="31">
        <f t="shared" si="0"/>
        <v>28</v>
      </c>
      <c r="E20" s="12"/>
    </row>
    <row r="21" spans="1:13" x14ac:dyDescent="0.35">
      <c r="A21" s="17" t="s">
        <v>6</v>
      </c>
      <c r="B21" s="30">
        <v>44</v>
      </c>
      <c r="C21" s="30">
        <v>77</v>
      </c>
      <c r="D21" s="31">
        <f t="shared" si="0"/>
        <v>33</v>
      </c>
      <c r="E21" s="12"/>
    </row>
    <row r="22" spans="1:13" x14ac:dyDescent="0.35">
      <c r="A22" s="17" t="s">
        <v>7</v>
      </c>
      <c r="B22" s="30">
        <v>79</v>
      </c>
      <c r="C22" s="30">
        <v>43</v>
      </c>
      <c r="D22" s="31">
        <f t="shared" si="0"/>
        <v>-36</v>
      </c>
      <c r="E22" s="12"/>
    </row>
    <row r="23" spans="1:13" x14ac:dyDescent="0.35">
      <c r="A23" s="17" t="s">
        <v>8</v>
      </c>
      <c r="B23" s="15">
        <v>71</v>
      </c>
      <c r="C23" s="15">
        <v>76</v>
      </c>
      <c r="D23" s="18">
        <f t="shared" si="0"/>
        <v>5</v>
      </c>
      <c r="E23" s="12"/>
    </row>
    <row r="24" spans="1:13" x14ac:dyDescent="0.35">
      <c r="A24" s="17" t="s">
        <v>20</v>
      </c>
      <c r="B24" s="15">
        <v>59</v>
      </c>
      <c r="C24" s="15">
        <v>48</v>
      </c>
      <c r="D24" s="18">
        <f t="shared" si="0"/>
        <v>-11</v>
      </c>
      <c r="E24" s="12"/>
    </row>
    <row r="25" spans="1:13" ht="15" thickBot="1" x14ac:dyDescent="0.4">
      <c r="A25" s="19"/>
      <c r="B25" s="37">
        <f>SUM(B16:B24)</f>
        <v>12016</v>
      </c>
      <c r="C25" s="37">
        <f>SUM(C16:C24)</f>
        <v>12327</v>
      </c>
      <c r="D25" s="21">
        <f t="shared" si="0"/>
        <v>311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749</v>
      </c>
      <c r="C30" s="9">
        <v>1017</v>
      </c>
      <c r="D30" s="9">
        <v>179</v>
      </c>
      <c r="E30" s="9">
        <v>37</v>
      </c>
      <c r="F30" s="9">
        <v>26</v>
      </c>
      <c r="G30" s="9">
        <v>18</v>
      </c>
      <c r="H30" s="9">
        <v>0</v>
      </c>
      <c r="I30" s="9">
        <v>39</v>
      </c>
      <c r="J30" s="9">
        <f t="shared" ref="J30:J36" si="1">SUM(B30:I30)</f>
        <v>2065</v>
      </c>
    </row>
    <row r="31" spans="1:13" x14ac:dyDescent="0.35">
      <c r="A31" s="8" t="s">
        <v>33</v>
      </c>
      <c r="B31" s="9">
        <v>761</v>
      </c>
      <c r="C31" s="9">
        <v>1038</v>
      </c>
      <c r="D31" s="9">
        <v>178</v>
      </c>
      <c r="E31" s="9">
        <v>36</v>
      </c>
      <c r="F31" s="9">
        <v>27</v>
      </c>
      <c r="G31" s="9">
        <v>9</v>
      </c>
      <c r="H31" s="9">
        <v>3</v>
      </c>
      <c r="I31" s="9">
        <v>0</v>
      </c>
      <c r="J31" s="9">
        <f t="shared" si="1"/>
        <v>2052</v>
      </c>
    </row>
    <row r="32" spans="1:13" x14ac:dyDescent="0.35">
      <c r="A32" s="8" t="s">
        <v>34</v>
      </c>
      <c r="B32" s="9">
        <v>814</v>
      </c>
      <c r="C32" s="9">
        <v>1068</v>
      </c>
      <c r="D32" s="9">
        <v>172</v>
      </c>
      <c r="E32" s="9">
        <v>29</v>
      </c>
      <c r="F32" s="9">
        <v>28</v>
      </c>
      <c r="G32" s="9">
        <v>8</v>
      </c>
      <c r="H32" s="9">
        <v>1</v>
      </c>
      <c r="I32" s="9">
        <v>0</v>
      </c>
      <c r="J32" s="9">
        <f t="shared" si="1"/>
        <v>2120</v>
      </c>
      <c r="M32" s="68"/>
    </row>
    <row r="33" spans="1:14" x14ac:dyDescent="0.35">
      <c r="A33" s="8" t="s">
        <v>35</v>
      </c>
      <c r="B33" s="9">
        <v>634</v>
      </c>
      <c r="C33" s="9">
        <v>925</v>
      </c>
      <c r="D33" s="9">
        <v>201</v>
      </c>
      <c r="E33" s="9">
        <v>13</v>
      </c>
      <c r="F33" s="9">
        <v>26</v>
      </c>
      <c r="G33" s="9">
        <v>11</v>
      </c>
      <c r="H33" s="9">
        <v>0</v>
      </c>
      <c r="I33" s="9">
        <v>0</v>
      </c>
      <c r="J33" s="9">
        <f t="shared" si="1"/>
        <v>1810</v>
      </c>
    </row>
    <row r="34" spans="1:14" x14ac:dyDescent="0.35">
      <c r="A34" s="8" t="s">
        <v>36</v>
      </c>
      <c r="B34" s="9">
        <v>484</v>
      </c>
      <c r="C34" s="9">
        <v>626</v>
      </c>
      <c r="D34" s="9">
        <v>156</v>
      </c>
      <c r="E34" s="9">
        <v>11</v>
      </c>
      <c r="F34" s="9">
        <v>21</v>
      </c>
      <c r="G34" s="9">
        <v>9</v>
      </c>
      <c r="H34" s="9">
        <v>0</v>
      </c>
      <c r="I34" s="9">
        <v>0</v>
      </c>
      <c r="J34" s="9">
        <f t="shared" si="1"/>
        <v>1307</v>
      </c>
    </row>
    <row r="35" spans="1:14" x14ac:dyDescent="0.35">
      <c r="A35" s="8" t="s">
        <v>37</v>
      </c>
      <c r="B35" s="9">
        <v>407</v>
      </c>
      <c r="C35" s="9">
        <v>504</v>
      </c>
      <c r="D35" s="9">
        <v>130</v>
      </c>
      <c r="E35" s="9">
        <v>20</v>
      </c>
      <c r="F35" s="9">
        <v>22</v>
      </c>
      <c r="G35" s="9">
        <v>2</v>
      </c>
      <c r="H35" s="9">
        <v>2</v>
      </c>
      <c r="I35" s="9">
        <v>0</v>
      </c>
      <c r="J35" s="9">
        <f t="shared" si="1"/>
        <v>1087</v>
      </c>
    </row>
    <row r="36" spans="1:14" x14ac:dyDescent="0.35">
      <c r="A36" s="8" t="s">
        <v>38</v>
      </c>
      <c r="B36" s="9">
        <v>665</v>
      </c>
      <c r="C36" s="9">
        <v>909</v>
      </c>
      <c r="D36" s="9">
        <v>182</v>
      </c>
      <c r="E36" s="9">
        <v>32</v>
      </c>
      <c r="F36" s="9">
        <v>32</v>
      </c>
      <c r="G36" s="9">
        <v>20</v>
      </c>
      <c r="H36" s="9">
        <v>37</v>
      </c>
      <c r="I36" s="9">
        <v>9</v>
      </c>
      <c r="J36" s="9">
        <f t="shared" si="1"/>
        <v>1886</v>
      </c>
    </row>
    <row r="37" spans="1:14" ht="15" thickBot="1" x14ac:dyDescent="0.4">
      <c r="B37" s="13">
        <f t="shared" ref="B37:J37" si="2">SUM(B30:B36)</f>
        <v>4514</v>
      </c>
      <c r="C37" s="13">
        <f t="shared" si="2"/>
        <v>6087</v>
      </c>
      <c r="D37" s="13">
        <f t="shared" si="2"/>
        <v>1198</v>
      </c>
      <c r="E37" s="13">
        <f t="shared" si="2"/>
        <v>178</v>
      </c>
      <c r="F37" s="13">
        <f t="shared" si="2"/>
        <v>182</v>
      </c>
      <c r="G37" s="13">
        <f t="shared" si="2"/>
        <v>77</v>
      </c>
      <c r="H37" s="13">
        <f t="shared" si="2"/>
        <v>43</v>
      </c>
      <c r="I37" s="13">
        <f t="shared" si="2"/>
        <v>48</v>
      </c>
      <c r="J37" s="13">
        <f t="shared" si="2"/>
        <v>12327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369</v>
      </c>
      <c r="B69" s="251"/>
      <c r="C69" s="251"/>
      <c r="D69" s="251"/>
      <c r="E69" s="67">
        <v>6</v>
      </c>
    </row>
    <row r="70" spans="1:10" x14ac:dyDescent="0.35">
      <c r="A70" s="251" t="s">
        <v>370</v>
      </c>
      <c r="B70" s="251"/>
      <c r="C70" s="251"/>
      <c r="D70" s="251"/>
      <c r="E70" s="67">
        <v>27</v>
      </c>
    </row>
    <row r="71" spans="1:10" x14ac:dyDescent="0.35">
      <c r="A71" s="251" t="s">
        <v>371</v>
      </c>
      <c r="B71" s="251"/>
      <c r="C71" s="251"/>
      <c r="D71" s="251"/>
      <c r="E71" s="34">
        <v>7</v>
      </c>
    </row>
    <row r="72" spans="1:10" x14ac:dyDescent="0.35">
      <c r="A72" s="251" t="s">
        <v>215</v>
      </c>
      <c r="B72" s="252"/>
      <c r="C72" s="252"/>
      <c r="D72" s="252"/>
      <c r="E72" s="34">
        <v>13</v>
      </c>
    </row>
    <row r="74" spans="1:10" ht="17.5" thickBot="1" x14ac:dyDescent="0.45">
      <c r="A74" s="39" t="s">
        <v>216</v>
      </c>
      <c r="B74" s="39"/>
      <c r="C74" s="39"/>
    </row>
    <row r="75" spans="1:10" ht="15" thickTop="1" x14ac:dyDescent="0.35"/>
    <row r="76" spans="1:10" ht="15" thickBot="1" x14ac:dyDescent="0.4">
      <c r="A76" s="43">
        <v>44348</v>
      </c>
      <c r="B76" s="43">
        <v>44317</v>
      </c>
      <c r="C76" s="43">
        <v>44287</v>
      </c>
      <c r="D76" s="43">
        <v>44256</v>
      </c>
      <c r="E76" s="43">
        <v>44228</v>
      </c>
      <c r="F76" s="43">
        <v>44197</v>
      </c>
      <c r="G76" s="72">
        <v>2020</v>
      </c>
      <c r="H76" s="45">
        <v>2019</v>
      </c>
      <c r="I76" s="43" t="s">
        <v>372</v>
      </c>
      <c r="J76" s="46" t="s">
        <v>44</v>
      </c>
    </row>
    <row r="77" spans="1:10" ht="15.5" thickTop="1" thickBot="1" x14ac:dyDescent="0.4">
      <c r="A77" s="42">
        <v>2</v>
      </c>
      <c r="B77" s="42">
        <v>5</v>
      </c>
      <c r="C77" s="42">
        <v>6</v>
      </c>
      <c r="D77" s="42">
        <v>3</v>
      </c>
      <c r="E77" s="42">
        <v>6</v>
      </c>
      <c r="F77" s="42">
        <v>2</v>
      </c>
      <c r="G77" s="42">
        <v>41</v>
      </c>
      <c r="H77" s="42">
        <v>15</v>
      </c>
      <c r="I77" s="42">
        <v>18</v>
      </c>
      <c r="J77" s="40">
        <f>SUM(A77:I77)</f>
        <v>98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373</v>
      </c>
      <c r="B80" s="265" t="s">
        <v>218</v>
      </c>
      <c r="C80" s="265"/>
      <c r="D80" s="265"/>
      <c r="E80" s="265" t="s">
        <v>219</v>
      </c>
      <c r="F80" s="265"/>
      <c r="G80" s="265"/>
      <c r="H80" s="265" t="s">
        <v>220</v>
      </c>
      <c r="I80" s="265"/>
      <c r="J80" s="265"/>
    </row>
    <row r="81" spans="1:10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0" x14ac:dyDescent="0.35">
      <c r="A82" s="49" t="s">
        <v>1</v>
      </c>
      <c r="B82" s="266">
        <v>180</v>
      </c>
      <c r="C82" s="266"/>
      <c r="D82" s="266"/>
      <c r="E82" s="264">
        <v>75</v>
      </c>
      <c r="F82" s="263"/>
      <c r="G82" s="263"/>
      <c r="H82" s="264">
        <v>182</v>
      </c>
      <c r="I82" s="263"/>
      <c r="J82" s="263"/>
    </row>
    <row r="83" spans="1:10" x14ac:dyDescent="0.35">
      <c r="A83" s="49" t="s">
        <v>2</v>
      </c>
      <c r="B83" s="263">
        <v>253</v>
      </c>
      <c r="C83" s="263"/>
      <c r="D83" s="263"/>
      <c r="E83" s="264">
        <v>41</v>
      </c>
      <c r="F83" s="263"/>
      <c r="G83" s="263"/>
      <c r="H83" s="264">
        <v>166</v>
      </c>
      <c r="I83" s="263"/>
      <c r="J83" s="263"/>
    </row>
    <row r="84" spans="1:10" x14ac:dyDescent="0.35">
      <c r="A84" s="49" t="s">
        <v>3</v>
      </c>
      <c r="B84" s="263">
        <v>60</v>
      </c>
      <c r="C84" s="263"/>
      <c r="D84" s="263"/>
      <c r="E84" s="264">
        <v>35</v>
      </c>
      <c r="F84" s="263"/>
      <c r="G84" s="263"/>
      <c r="H84" s="264">
        <v>84</v>
      </c>
      <c r="I84" s="263"/>
      <c r="J84" s="263"/>
    </row>
    <row r="85" spans="1:10" x14ac:dyDescent="0.35">
      <c r="A85" s="49" t="s">
        <v>4</v>
      </c>
      <c r="B85" s="263">
        <v>3</v>
      </c>
      <c r="C85" s="263"/>
      <c r="D85" s="263"/>
      <c r="E85" s="264">
        <v>4</v>
      </c>
      <c r="F85" s="263"/>
      <c r="G85" s="263"/>
      <c r="H85" s="264">
        <v>6</v>
      </c>
      <c r="I85" s="263"/>
      <c r="J85" s="263"/>
    </row>
    <row r="86" spans="1:10" x14ac:dyDescent="0.35">
      <c r="A86" s="49" t="s">
        <v>5</v>
      </c>
      <c r="B86" s="263">
        <v>5</v>
      </c>
      <c r="C86" s="263"/>
      <c r="D86" s="263"/>
      <c r="E86" s="264">
        <v>3</v>
      </c>
      <c r="F86" s="263"/>
      <c r="G86" s="263"/>
      <c r="H86" s="264">
        <v>8</v>
      </c>
      <c r="I86" s="263"/>
      <c r="J86" s="263"/>
    </row>
    <row r="87" spans="1:10" x14ac:dyDescent="0.35">
      <c r="A87" s="49" t="s">
        <v>6</v>
      </c>
      <c r="B87" s="263">
        <v>3</v>
      </c>
      <c r="C87" s="263"/>
      <c r="D87" s="263"/>
      <c r="E87" s="264">
        <v>4</v>
      </c>
      <c r="F87" s="263"/>
      <c r="G87" s="263"/>
      <c r="H87" s="264">
        <v>4</v>
      </c>
      <c r="I87" s="263"/>
      <c r="J87" s="263"/>
    </row>
    <row r="88" spans="1:10" x14ac:dyDescent="0.35">
      <c r="A88" s="49" t="s">
        <v>7</v>
      </c>
      <c r="B88" s="263">
        <v>1</v>
      </c>
      <c r="C88" s="263"/>
      <c r="D88" s="263"/>
      <c r="E88" s="264">
        <v>3</v>
      </c>
      <c r="F88" s="263"/>
      <c r="G88" s="263"/>
      <c r="H88" s="264">
        <v>9</v>
      </c>
      <c r="I88" s="263"/>
      <c r="J88" s="263"/>
    </row>
    <row r="89" spans="1:10" x14ac:dyDescent="0.35">
      <c r="A89" s="65" t="s">
        <v>15</v>
      </c>
      <c r="B89" s="262">
        <f>SUM(B82:D88)</f>
        <v>505</v>
      </c>
      <c r="C89" s="263"/>
      <c r="D89" s="263"/>
      <c r="E89" s="262">
        <f>SUM(E82:G88)</f>
        <v>165</v>
      </c>
      <c r="F89" s="263"/>
      <c r="G89" s="263"/>
      <c r="H89" s="262">
        <f>SUM(H82:J88)</f>
        <v>459</v>
      </c>
      <c r="I89" s="263"/>
      <c r="J89" s="263"/>
    </row>
    <row r="91" spans="1:10" ht="16" thickBot="1" x14ac:dyDescent="0.4">
      <c r="A91" s="268" t="s">
        <v>374</v>
      </c>
      <c r="B91" s="268"/>
      <c r="C91" s="268"/>
      <c r="D91" s="268"/>
      <c r="E91" s="268"/>
      <c r="F91" s="268"/>
      <c r="G91" s="268"/>
      <c r="H91" s="268"/>
      <c r="I91" s="268"/>
      <c r="J91" s="268"/>
    </row>
    <row r="92" spans="1:10" ht="44.25" customHeight="1" x14ac:dyDescent="0.35">
      <c r="A92" s="269">
        <v>2021</v>
      </c>
      <c r="B92" s="270"/>
      <c r="C92" s="270"/>
      <c r="D92" s="270"/>
      <c r="E92" s="269">
        <v>2020</v>
      </c>
      <c r="F92" s="270"/>
      <c r="G92" s="270"/>
      <c r="H92" s="270"/>
      <c r="I92" s="270"/>
      <c r="J92" s="271"/>
    </row>
    <row r="93" spans="1:10" ht="15" thickBot="1" x14ac:dyDescent="0.4">
      <c r="A93" s="256" t="s">
        <v>114</v>
      </c>
      <c r="B93" s="257"/>
      <c r="C93" s="257" t="s">
        <v>115</v>
      </c>
      <c r="D93" s="257"/>
      <c r="E93" s="256" t="s">
        <v>114</v>
      </c>
      <c r="F93" s="257"/>
      <c r="G93" s="257"/>
      <c r="H93" s="257" t="s">
        <v>115</v>
      </c>
      <c r="I93" s="257"/>
      <c r="J93" s="258"/>
    </row>
    <row r="94" spans="1:10" x14ac:dyDescent="0.35">
      <c r="A94" s="69" t="s">
        <v>1</v>
      </c>
      <c r="B94" s="52">
        <v>45</v>
      </c>
      <c r="C94" s="55" t="s">
        <v>32</v>
      </c>
      <c r="D94">
        <v>16</v>
      </c>
      <c r="E94" s="69" t="s">
        <v>1</v>
      </c>
      <c r="G94" s="48">
        <v>42</v>
      </c>
      <c r="H94" s="55" t="s">
        <v>32</v>
      </c>
      <c r="J94" s="54">
        <v>26</v>
      </c>
    </row>
    <row r="95" spans="1:10" x14ac:dyDescent="0.35">
      <c r="A95" s="69" t="s">
        <v>2</v>
      </c>
      <c r="B95" s="48">
        <v>18</v>
      </c>
      <c r="C95" s="55" t="s">
        <v>116</v>
      </c>
      <c r="D95">
        <v>11</v>
      </c>
      <c r="E95" s="69" t="s">
        <v>2</v>
      </c>
      <c r="G95" s="48">
        <v>29</v>
      </c>
      <c r="H95" s="55" t="s">
        <v>116</v>
      </c>
      <c r="J95" s="54">
        <v>14</v>
      </c>
    </row>
    <row r="96" spans="1:10" x14ac:dyDescent="0.35">
      <c r="A96" s="69" t="s">
        <v>3</v>
      </c>
      <c r="B96" s="48">
        <v>11</v>
      </c>
      <c r="C96" s="55" t="s">
        <v>34</v>
      </c>
      <c r="D96">
        <v>13</v>
      </c>
      <c r="E96" s="69" t="s">
        <v>3</v>
      </c>
      <c r="G96" s="48">
        <v>15</v>
      </c>
      <c r="H96" s="55" t="s">
        <v>34</v>
      </c>
      <c r="J96" s="54">
        <v>18</v>
      </c>
    </row>
    <row r="97" spans="1:10" x14ac:dyDescent="0.35">
      <c r="A97" s="69" t="s">
        <v>4</v>
      </c>
      <c r="B97" s="48">
        <v>3</v>
      </c>
      <c r="C97" s="55" t="s">
        <v>35</v>
      </c>
      <c r="D97">
        <v>9</v>
      </c>
      <c r="E97" s="69" t="s">
        <v>4</v>
      </c>
      <c r="G97" s="48">
        <v>9</v>
      </c>
      <c r="H97" s="55" t="s">
        <v>35</v>
      </c>
      <c r="J97" s="54">
        <v>15</v>
      </c>
    </row>
    <row r="98" spans="1:10" x14ac:dyDescent="0.35">
      <c r="A98" s="69" t="s">
        <v>5</v>
      </c>
      <c r="B98" s="48">
        <v>2</v>
      </c>
      <c r="C98" s="56" t="s">
        <v>36</v>
      </c>
      <c r="D98">
        <v>11</v>
      </c>
      <c r="E98" s="69" t="s">
        <v>5</v>
      </c>
      <c r="G98" s="48">
        <v>2</v>
      </c>
      <c r="H98" s="56" t="s">
        <v>36</v>
      </c>
      <c r="J98" s="54">
        <v>13</v>
      </c>
    </row>
    <row r="99" spans="1:10" x14ac:dyDescent="0.35">
      <c r="A99" s="69" t="s">
        <v>6</v>
      </c>
      <c r="B99" s="48">
        <v>4</v>
      </c>
      <c r="C99" s="55" t="s">
        <v>37</v>
      </c>
      <c r="D99">
        <v>15</v>
      </c>
      <c r="E99" s="69" t="s">
        <v>6</v>
      </c>
      <c r="G99" s="48">
        <v>1</v>
      </c>
      <c r="H99" s="55" t="s">
        <v>37</v>
      </c>
      <c r="J99" s="54">
        <v>4</v>
      </c>
    </row>
    <row r="100" spans="1:10" x14ac:dyDescent="0.35">
      <c r="A100" s="69" t="s">
        <v>7</v>
      </c>
      <c r="B100" s="48">
        <v>2</v>
      </c>
      <c r="C100" s="55" t="s">
        <v>38</v>
      </c>
      <c r="D100">
        <v>10</v>
      </c>
      <c r="E100" s="69" t="s">
        <v>7</v>
      </c>
      <c r="G100" s="48">
        <v>1</v>
      </c>
      <c r="H100" s="55" t="s">
        <v>38</v>
      </c>
      <c r="J100" s="54">
        <v>9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85</v>
      </c>
      <c r="C103" s="50"/>
      <c r="D103" s="70">
        <f>SUM(D94:D102)</f>
        <v>85</v>
      </c>
      <c r="E103" s="50"/>
      <c r="F103" s="51"/>
      <c r="G103" s="53">
        <f>SUM(G94:G102)</f>
        <v>99</v>
      </c>
      <c r="H103" s="51"/>
      <c r="I103" s="51"/>
      <c r="J103" s="71">
        <f>SUM(J94:J102)</f>
        <v>99</v>
      </c>
    </row>
    <row r="105" spans="1:10" x14ac:dyDescent="0.35">
      <c r="A105" s="34" t="s">
        <v>221</v>
      </c>
      <c r="B105" s="34">
        <f>B11</f>
        <v>161</v>
      </c>
      <c r="D105" s="267" t="s">
        <v>296</v>
      </c>
      <c r="E105" s="267"/>
      <c r="F105" s="267"/>
      <c r="G105" s="34">
        <f>D25</f>
        <v>311</v>
      </c>
    </row>
    <row r="106" spans="1:10" ht="29" x14ac:dyDescent="0.35">
      <c r="A106" s="35" t="s">
        <v>222</v>
      </c>
      <c r="B106" s="34">
        <f>J77</f>
        <v>98</v>
      </c>
      <c r="D106" s="267" t="s">
        <v>297</v>
      </c>
      <c r="E106" s="267"/>
      <c r="F106" s="267"/>
      <c r="G106" s="36">
        <f>((C25-B107)/B25)</f>
        <v>0.95281291611185082</v>
      </c>
    </row>
    <row r="107" spans="1:10" ht="29" x14ac:dyDescent="0.35">
      <c r="A107" s="35" t="s">
        <v>375</v>
      </c>
      <c r="B107" s="35">
        <v>878</v>
      </c>
    </row>
    <row r="108" spans="1:10" x14ac:dyDescent="0.35">
      <c r="A108" s="34" t="s">
        <v>31</v>
      </c>
      <c r="B108" s="34">
        <f>B103</f>
        <v>85</v>
      </c>
    </row>
    <row r="109" spans="1:10" x14ac:dyDescent="0.35">
      <c r="A109" s="34" t="s">
        <v>27</v>
      </c>
      <c r="B109" s="38">
        <f>C25</f>
        <v>12327</v>
      </c>
      <c r="D109" s="267" t="s">
        <v>82</v>
      </c>
      <c r="E109" s="267"/>
      <c r="F109" s="267"/>
      <c r="G109" s="34">
        <v>280</v>
      </c>
    </row>
  </sheetData>
  <mergeCells count="43">
    <mergeCell ref="D109:F109"/>
    <mergeCell ref="A93:B93"/>
    <mergeCell ref="C93:D93"/>
    <mergeCell ref="E93:G93"/>
    <mergeCell ref="H93:J93"/>
    <mergeCell ref="D105:F105"/>
    <mergeCell ref="D106:F106"/>
    <mergeCell ref="B89:D89"/>
    <mergeCell ref="E89:G89"/>
    <mergeCell ref="H89:J89"/>
    <mergeCell ref="A91:J91"/>
    <mergeCell ref="A92:D92"/>
    <mergeCell ref="E92:J92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B83:D83"/>
    <mergeCell ref="E83:G83"/>
    <mergeCell ref="H83:J83"/>
    <mergeCell ref="B84:D84"/>
    <mergeCell ref="E84:G84"/>
    <mergeCell ref="H84:J84"/>
    <mergeCell ref="B80:D81"/>
    <mergeCell ref="E80:G81"/>
    <mergeCell ref="H80:J81"/>
    <mergeCell ref="B82:D82"/>
    <mergeCell ref="E82:G82"/>
    <mergeCell ref="H82:J82"/>
    <mergeCell ref="A79:B79"/>
    <mergeCell ref="A14:D14"/>
    <mergeCell ref="A69:D69"/>
    <mergeCell ref="A70:D70"/>
    <mergeCell ref="A71:D71"/>
    <mergeCell ref="A72:D72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1"/>
  <sheetViews>
    <sheetView workbookViewId="0">
      <selection activeCell="E22" sqref="E22"/>
    </sheetView>
  </sheetViews>
  <sheetFormatPr defaultRowHeight="14.5" x14ac:dyDescent="0.35"/>
  <cols>
    <col min="1" max="1" width="24.26953125" bestFit="1" customWidth="1"/>
    <col min="4" max="4" width="13.54296875" customWidth="1"/>
    <col min="5" max="5" width="13.453125" customWidth="1"/>
    <col min="6" max="6" width="14.26953125" customWidth="1"/>
  </cols>
  <sheetData>
    <row r="1" spans="1:10" ht="17" x14ac:dyDescent="0.4">
      <c r="A1" s="236" t="s">
        <v>16</v>
      </c>
      <c r="B1" s="237"/>
      <c r="C1" s="237"/>
    </row>
    <row r="2" spans="1:10" ht="21" x14ac:dyDescent="0.5">
      <c r="D2" s="238" t="s">
        <v>17</v>
      </c>
      <c r="E2" s="238"/>
      <c r="F2" s="237"/>
    </row>
    <row r="3" spans="1:10" ht="17.5" thickBot="1" x14ac:dyDescent="0.45">
      <c r="A3" s="1" t="s">
        <v>0</v>
      </c>
      <c r="D3" s="4" t="s">
        <v>22</v>
      </c>
      <c r="E3" s="4" t="s">
        <v>19</v>
      </c>
      <c r="F3" s="1" t="s">
        <v>21</v>
      </c>
      <c r="G3" s="5"/>
      <c r="H3" s="239" t="s">
        <v>26</v>
      </c>
      <c r="I3" s="239"/>
      <c r="J3" s="239"/>
    </row>
    <row r="4" spans="1:10" ht="15" thickTop="1" x14ac:dyDescent="0.35">
      <c r="A4" t="s">
        <v>1</v>
      </c>
      <c r="B4">
        <v>30</v>
      </c>
      <c r="D4">
        <v>5802</v>
      </c>
      <c r="E4">
        <v>4973</v>
      </c>
      <c r="F4">
        <f>E4-D4</f>
        <v>-829</v>
      </c>
      <c r="G4" s="5"/>
      <c r="H4" s="5"/>
    </row>
    <row r="5" spans="1:10" x14ac:dyDescent="0.35">
      <c r="A5" t="s">
        <v>2</v>
      </c>
      <c r="B5">
        <v>9</v>
      </c>
      <c r="D5">
        <v>5410</v>
      </c>
      <c r="E5">
        <v>5520</v>
      </c>
      <c r="F5">
        <f t="shared" ref="F5:F19" si="0">E5-D5</f>
        <v>110</v>
      </c>
      <c r="G5" s="5"/>
      <c r="H5" s="5"/>
    </row>
    <row r="6" spans="1:10" x14ac:dyDescent="0.35">
      <c r="A6" t="s">
        <v>3</v>
      </c>
      <c r="B6">
        <v>19</v>
      </c>
      <c r="D6">
        <v>908</v>
      </c>
      <c r="E6">
        <v>1010</v>
      </c>
      <c r="F6">
        <f t="shared" si="0"/>
        <v>102</v>
      </c>
      <c r="G6" s="5"/>
      <c r="H6" s="5"/>
    </row>
    <row r="7" spans="1:10" x14ac:dyDescent="0.35">
      <c r="A7" t="s">
        <v>4</v>
      </c>
      <c r="B7">
        <v>5</v>
      </c>
      <c r="D7">
        <v>225</v>
      </c>
      <c r="E7">
        <v>198</v>
      </c>
      <c r="F7">
        <f t="shared" si="0"/>
        <v>-27</v>
      </c>
      <c r="G7" s="5"/>
      <c r="H7" s="5"/>
    </row>
    <row r="8" spans="1:10" x14ac:dyDescent="0.35">
      <c r="A8" t="s">
        <v>9</v>
      </c>
      <c r="B8">
        <v>0</v>
      </c>
      <c r="D8">
        <v>14</v>
      </c>
      <c r="E8">
        <v>11</v>
      </c>
      <c r="F8">
        <f t="shared" si="0"/>
        <v>-3</v>
      </c>
      <c r="G8" s="5"/>
      <c r="H8" s="5"/>
    </row>
    <row r="9" spans="1:10" x14ac:dyDescent="0.35">
      <c r="A9" t="s">
        <v>10</v>
      </c>
      <c r="B9">
        <v>0</v>
      </c>
      <c r="D9">
        <v>11</v>
      </c>
      <c r="E9">
        <v>10</v>
      </c>
      <c r="F9">
        <f t="shared" si="0"/>
        <v>-1</v>
      </c>
      <c r="G9" s="5"/>
      <c r="H9" s="5"/>
    </row>
    <row r="10" spans="1:10" x14ac:dyDescent="0.35">
      <c r="A10" t="s">
        <v>5</v>
      </c>
      <c r="B10">
        <v>3</v>
      </c>
      <c r="D10">
        <v>128</v>
      </c>
      <c r="E10">
        <v>139</v>
      </c>
      <c r="F10">
        <f t="shared" si="0"/>
        <v>11</v>
      </c>
      <c r="G10" s="5"/>
      <c r="H10" s="5"/>
    </row>
    <row r="11" spans="1:10" x14ac:dyDescent="0.35">
      <c r="A11" t="s">
        <v>11</v>
      </c>
      <c r="B11">
        <v>0</v>
      </c>
      <c r="D11">
        <v>7</v>
      </c>
      <c r="E11">
        <v>7</v>
      </c>
      <c r="F11">
        <f t="shared" si="0"/>
        <v>0</v>
      </c>
      <c r="G11" s="5"/>
      <c r="H11" s="5"/>
    </row>
    <row r="12" spans="1:10" x14ac:dyDescent="0.35">
      <c r="A12" t="s">
        <v>12</v>
      </c>
      <c r="B12">
        <v>0</v>
      </c>
      <c r="D12">
        <v>5</v>
      </c>
      <c r="E12">
        <v>2</v>
      </c>
      <c r="F12">
        <f t="shared" si="0"/>
        <v>-3</v>
      </c>
      <c r="G12" s="5"/>
      <c r="H12" s="5"/>
    </row>
    <row r="13" spans="1:10" x14ac:dyDescent="0.35">
      <c r="A13" t="s">
        <v>6</v>
      </c>
      <c r="B13">
        <v>0</v>
      </c>
      <c r="D13">
        <v>64</v>
      </c>
      <c r="E13">
        <v>45</v>
      </c>
      <c r="F13">
        <f t="shared" si="0"/>
        <v>-19</v>
      </c>
      <c r="G13" s="5"/>
      <c r="H13" s="5"/>
    </row>
    <row r="14" spans="1:10" x14ac:dyDescent="0.35">
      <c r="A14" t="s">
        <v>13</v>
      </c>
      <c r="B14">
        <v>0</v>
      </c>
      <c r="D14">
        <v>7</v>
      </c>
      <c r="E14">
        <v>0</v>
      </c>
      <c r="F14">
        <f t="shared" si="0"/>
        <v>-7</v>
      </c>
      <c r="G14" s="5"/>
      <c r="H14" s="5"/>
    </row>
    <row r="15" spans="1:10" x14ac:dyDescent="0.35">
      <c r="A15" t="s">
        <v>14</v>
      </c>
      <c r="B15">
        <v>0</v>
      </c>
      <c r="D15">
        <v>5</v>
      </c>
      <c r="E15">
        <v>3</v>
      </c>
      <c r="F15">
        <f t="shared" si="0"/>
        <v>-2</v>
      </c>
      <c r="G15" s="5"/>
      <c r="H15" s="5"/>
    </row>
    <row r="16" spans="1:10" x14ac:dyDescent="0.35">
      <c r="A16" t="s">
        <v>7</v>
      </c>
      <c r="B16">
        <v>39</v>
      </c>
      <c r="D16">
        <v>78</v>
      </c>
      <c r="E16">
        <v>146</v>
      </c>
      <c r="F16">
        <f t="shared" si="0"/>
        <v>68</v>
      </c>
      <c r="G16" s="5"/>
      <c r="H16" s="5"/>
    </row>
    <row r="17" spans="1:8" x14ac:dyDescent="0.35">
      <c r="A17" t="s">
        <v>8</v>
      </c>
      <c r="B17">
        <v>1</v>
      </c>
      <c r="D17">
        <v>57</v>
      </c>
      <c r="E17">
        <v>57</v>
      </c>
      <c r="F17">
        <f t="shared" si="0"/>
        <v>0</v>
      </c>
      <c r="G17" s="5"/>
      <c r="H17" s="5"/>
    </row>
    <row r="18" spans="1:8" x14ac:dyDescent="0.35">
      <c r="A18" t="s">
        <v>20</v>
      </c>
      <c r="D18">
        <v>13</v>
      </c>
      <c r="E18">
        <v>76</v>
      </c>
      <c r="F18">
        <f t="shared" si="0"/>
        <v>63</v>
      </c>
      <c r="G18" s="5"/>
      <c r="H18" s="5"/>
    </row>
    <row r="19" spans="1:8" x14ac:dyDescent="0.35">
      <c r="A19" s="2" t="s">
        <v>15</v>
      </c>
      <c r="B19" s="3">
        <f>SUM(B4:B18)</f>
        <v>106</v>
      </c>
      <c r="D19" s="3">
        <f>SUM(D4:D18)</f>
        <v>12734</v>
      </c>
      <c r="E19" s="3">
        <f>SUM(E4:E18)</f>
        <v>12197</v>
      </c>
      <c r="F19" s="3">
        <f t="shared" si="0"/>
        <v>-537</v>
      </c>
      <c r="G19" s="5"/>
      <c r="H19" s="5"/>
    </row>
    <row r="21" spans="1:8" ht="17.5" thickBot="1" x14ac:dyDescent="0.45">
      <c r="A21" s="1" t="s">
        <v>41</v>
      </c>
    </row>
    <row r="22" spans="1:8" ht="15" thickTop="1" x14ac:dyDescent="0.35">
      <c r="B22" s="10" t="s">
        <v>1</v>
      </c>
      <c r="C22" s="10" t="s">
        <v>2</v>
      </c>
      <c r="D22" s="10" t="s">
        <v>3</v>
      </c>
    </row>
    <row r="23" spans="1:8" x14ac:dyDescent="0.35">
      <c r="A23" s="8" t="s">
        <v>32</v>
      </c>
      <c r="B23" s="9">
        <v>948</v>
      </c>
      <c r="C23" s="9">
        <v>988</v>
      </c>
      <c r="D23" s="9">
        <v>180</v>
      </c>
    </row>
    <row r="24" spans="1:8" x14ac:dyDescent="0.35">
      <c r="A24" s="8" t="s">
        <v>33</v>
      </c>
      <c r="B24" s="9">
        <v>951</v>
      </c>
      <c r="C24" s="9">
        <v>1023</v>
      </c>
      <c r="D24" s="9">
        <v>167</v>
      </c>
    </row>
    <row r="25" spans="1:8" x14ac:dyDescent="0.35">
      <c r="A25" s="8" t="s">
        <v>34</v>
      </c>
      <c r="B25" s="9">
        <v>986</v>
      </c>
      <c r="C25" s="9">
        <v>1067</v>
      </c>
      <c r="D25" s="9">
        <v>137</v>
      </c>
    </row>
    <row r="26" spans="1:8" x14ac:dyDescent="0.35">
      <c r="A26" s="8" t="s">
        <v>35</v>
      </c>
      <c r="B26" s="9">
        <v>766</v>
      </c>
      <c r="C26" s="9">
        <v>925</v>
      </c>
      <c r="D26" s="9">
        <v>143</v>
      </c>
    </row>
    <row r="27" spans="1:8" x14ac:dyDescent="0.35">
      <c r="A27" s="8" t="s">
        <v>36</v>
      </c>
      <c r="B27" s="9">
        <v>546</v>
      </c>
      <c r="C27" s="9">
        <v>579</v>
      </c>
      <c r="D27" s="9">
        <v>145</v>
      </c>
    </row>
    <row r="28" spans="1:8" x14ac:dyDescent="0.35">
      <c r="A28" s="8" t="s">
        <v>37</v>
      </c>
      <c r="B28" s="9">
        <v>474</v>
      </c>
      <c r="C28" s="9">
        <v>528</v>
      </c>
      <c r="D28" s="9">
        <v>87</v>
      </c>
    </row>
    <row r="29" spans="1:8" x14ac:dyDescent="0.35">
      <c r="A29" s="8" t="s">
        <v>38</v>
      </c>
      <c r="B29" s="9">
        <v>742</v>
      </c>
      <c r="C29" s="9">
        <v>899</v>
      </c>
      <c r="D29" s="9">
        <v>209</v>
      </c>
    </row>
    <row r="30" spans="1:8" ht="15" thickBot="1" x14ac:dyDescent="0.4">
      <c r="B30" s="13">
        <f>SUM(B23:B29)</f>
        <v>5413</v>
      </c>
      <c r="C30" s="13">
        <f>SUM(C23:C29)</f>
        <v>6009</v>
      </c>
      <c r="D30" s="13">
        <f>SUM(D23:D29)</f>
        <v>1068</v>
      </c>
    </row>
    <row r="31" spans="1:8" ht="15" thickTop="1" x14ac:dyDescent="0.35"/>
  </sheetData>
  <mergeCells count="3">
    <mergeCell ref="A1:C1"/>
    <mergeCell ref="D2:F2"/>
    <mergeCell ref="H3:J3"/>
  </mergeCells>
  <pageMargins left="0.7" right="0.7" top="0.75" bottom="0.75" header="0.3" footer="0.3"/>
  <pageSetup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3FF75-E67E-4914-8009-95404E2A4225}">
  <dimension ref="A1:N109"/>
  <sheetViews>
    <sheetView zoomScaleNormal="100" workbookViewId="0">
      <selection activeCell="M94" sqref="M94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21</v>
      </c>
    </row>
    <row r="3" spans="1:13" x14ac:dyDescent="0.35">
      <c r="A3" s="8" t="s">
        <v>2</v>
      </c>
      <c r="B3">
        <v>10</v>
      </c>
    </row>
    <row r="4" spans="1:13" x14ac:dyDescent="0.35">
      <c r="A4" s="8" t="s">
        <v>3</v>
      </c>
      <c r="B4">
        <v>51</v>
      </c>
    </row>
    <row r="5" spans="1:13" x14ac:dyDescent="0.35">
      <c r="A5" s="8" t="s">
        <v>4</v>
      </c>
      <c r="B5">
        <v>4</v>
      </c>
    </row>
    <row r="6" spans="1:13" x14ac:dyDescent="0.35">
      <c r="A6" s="8" t="s">
        <v>5</v>
      </c>
      <c r="B6">
        <v>0</v>
      </c>
    </row>
    <row r="7" spans="1:13" x14ac:dyDescent="0.35">
      <c r="A7" s="8" t="s">
        <v>6</v>
      </c>
      <c r="B7">
        <v>13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99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48" t="s">
        <v>17</v>
      </c>
      <c r="B14" s="249"/>
      <c r="C14" s="249"/>
      <c r="D14" s="250"/>
      <c r="E14" s="8" t="s">
        <v>117</v>
      </c>
    </row>
    <row r="15" spans="1:13" ht="30.5" thickBot="1" x14ac:dyDescent="0.4">
      <c r="A15" s="16"/>
      <c r="B15" s="28" t="s">
        <v>376</v>
      </c>
      <c r="C15" s="28" t="s">
        <v>381</v>
      </c>
      <c r="D15" s="29" t="s">
        <v>21</v>
      </c>
    </row>
    <row r="16" spans="1:13" ht="15" thickTop="1" x14ac:dyDescent="0.35">
      <c r="A16" s="17" t="s">
        <v>1</v>
      </c>
      <c r="B16" s="30">
        <v>4722</v>
      </c>
      <c r="C16" s="30">
        <v>4552</v>
      </c>
      <c r="D16" s="31">
        <f t="shared" ref="D16:D25" si="0">C16-B16</f>
        <v>-170</v>
      </c>
      <c r="M16" s="68"/>
    </row>
    <row r="17" spans="1:13" x14ac:dyDescent="0.35">
      <c r="A17" s="17" t="s">
        <v>2</v>
      </c>
      <c r="B17" s="30">
        <v>5973</v>
      </c>
      <c r="C17" s="30">
        <v>6082</v>
      </c>
      <c r="D17" s="31">
        <f t="shared" si="0"/>
        <v>109</v>
      </c>
      <c r="E17" s="12"/>
    </row>
    <row r="18" spans="1:13" x14ac:dyDescent="0.35">
      <c r="A18" s="17" t="s">
        <v>3</v>
      </c>
      <c r="B18" s="30">
        <v>878</v>
      </c>
      <c r="C18" s="30">
        <v>1278</v>
      </c>
      <c r="D18" s="31">
        <f t="shared" si="0"/>
        <v>400</v>
      </c>
      <c r="E18" s="12"/>
    </row>
    <row r="19" spans="1:13" x14ac:dyDescent="0.35">
      <c r="A19" s="17" t="s">
        <v>4</v>
      </c>
      <c r="B19" s="30">
        <v>157</v>
      </c>
      <c r="C19" s="30">
        <v>180</v>
      </c>
      <c r="D19" s="31">
        <f t="shared" si="0"/>
        <v>23</v>
      </c>
      <c r="E19" s="12"/>
    </row>
    <row r="20" spans="1:13" x14ac:dyDescent="0.35">
      <c r="A20" s="17" t="s">
        <v>5</v>
      </c>
      <c r="B20" s="30">
        <v>162</v>
      </c>
      <c r="C20" s="30">
        <v>182</v>
      </c>
      <c r="D20" s="31">
        <f t="shared" si="0"/>
        <v>20</v>
      </c>
      <c r="E20" s="12"/>
    </row>
    <row r="21" spans="1:13" x14ac:dyDescent="0.35">
      <c r="A21" s="17" t="s">
        <v>6</v>
      </c>
      <c r="B21" s="30">
        <v>40</v>
      </c>
      <c r="C21" s="30">
        <v>89</v>
      </c>
      <c r="D21" s="31">
        <f t="shared" si="0"/>
        <v>49</v>
      </c>
      <c r="E21" s="12"/>
    </row>
    <row r="22" spans="1:13" x14ac:dyDescent="0.35">
      <c r="A22" s="17" t="s">
        <v>7</v>
      </c>
      <c r="B22" s="30">
        <v>72</v>
      </c>
      <c r="C22" s="30">
        <v>39</v>
      </c>
      <c r="D22" s="31">
        <f t="shared" si="0"/>
        <v>-33</v>
      </c>
      <c r="E22" s="12"/>
    </row>
    <row r="23" spans="1:13" x14ac:dyDescent="0.35">
      <c r="A23" s="17" t="s">
        <v>8</v>
      </c>
      <c r="B23" s="15">
        <v>71</v>
      </c>
      <c r="C23" s="15">
        <v>76</v>
      </c>
      <c r="D23" s="18">
        <f t="shared" si="0"/>
        <v>5</v>
      </c>
      <c r="E23" s="12"/>
    </row>
    <row r="24" spans="1:13" x14ac:dyDescent="0.35">
      <c r="A24" s="17" t="s">
        <v>20</v>
      </c>
      <c r="B24" s="15">
        <v>57</v>
      </c>
      <c r="C24" s="15">
        <v>48</v>
      </c>
      <c r="D24" s="18">
        <f t="shared" si="0"/>
        <v>-9</v>
      </c>
      <c r="E24" s="12"/>
    </row>
    <row r="25" spans="1:13" ht="15" thickBot="1" x14ac:dyDescent="0.4">
      <c r="A25" s="19"/>
      <c r="B25" s="37">
        <f>SUM(B16:B24)</f>
        <v>12132</v>
      </c>
      <c r="C25" s="37">
        <f>SUM(C16:C24)</f>
        <v>12526</v>
      </c>
      <c r="D25" s="21">
        <f t="shared" si="0"/>
        <v>394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775</v>
      </c>
      <c r="C30" s="9">
        <v>1025</v>
      </c>
      <c r="D30" s="9">
        <v>189</v>
      </c>
      <c r="E30" s="9">
        <v>36</v>
      </c>
      <c r="F30" s="9">
        <v>26</v>
      </c>
      <c r="G30" s="9">
        <v>21</v>
      </c>
      <c r="H30" s="9">
        <v>0</v>
      </c>
      <c r="I30" s="9">
        <v>39</v>
      </c>
      <c r="J30" s="9">
        <f t="shared" ref="J30:J36" si="1">SUM(B30:I30)</f>
        <v>2111</v>
      </c>
    </row>
    <row r="31" spans="1:13" x14ac:dyDescent="0.35">
      <c r="A31" s="8" t="s">
        <v>33</v>
      </c>
      <c r="B31" s="9">
        <v>769</v>
      </c>
      <c r="C31" s="9">
        <v>1037</v>
      </c>
      <c r="D31" s="9">
        <v>179</v>
      </c>
      <c r="E31" s="9">
        <v>38</v>
      </c>
      <c r="F31" s="9">
        <v>30</v>
      </c>
      <c r="G31" s="9">
        <v>12</v>
      </c>
      <c r="H31" s="9">
        <v>3</v>
      </c>
      <c r="I31" s="9">
        <v>0</v>
      </c>
      <c r="J31" s="9">
        <f t="shared" si="1"/>
        <v>2068</v>
      </c>
    </row>
    <row r="32" spans="1:13" x14ac:dyDescent="0.35">
      <c r="A32" s="8" t="s">
        <v>34</v>
      </c>
      <c r="B32" s="9">
        <v>814</v>
      </c>
      <c r="C32" s="9">
        <v>1086</v>
      </c>
      <c r="D32" s="9">
        <v>183</v>
      </c>
      <c r="E32" s="9">
        <v>30</v>
      </c>
      <c r="F32" s="9">
        <v>28</v>
      </c>
      <c r="G32" s="9">
        <v>10</v>
      </c>
      <c r="H32" s="9">
        <v>1</v>
      </c>
      <c r="I32" s="9">
        <v>0</v>
      </c>
      <c r="J32" s="9">
        <f t="shared" si="1"/>
        <v>2152</v>
      </c>
      <c r="M32" s="68"/>
    </row>
    <row r="33" spans="1:14" x14ac:dyDescent="0.35">
      <c r="A33" s="8" t="s">
        <v>35</v>
      </c>
      <c r="B33" s="9">
        <v>648</v>
      </c>
      <c r="C33" s="9">
        <v>939</v>
      </c>
      <c r="D33" s="9">
        <v>218</v>
      </c>
      <c r="E33" s="9">
        <v>15</v>
      </c>
      <c r="F33" s="9">
        <v>26</v>
      </c>
      <c r="G33" s="9">
        <v>11</v>
      </c>
      <c r="H33" s="9">
        <v>0</v>
      </c>
      <c r="I33" s="9">
        <v>0</v>
      </c>
      <c r="J33" s="9">
        <f t="shared" si="1"/>
        <v>1857</v>
      </c>
    </row>
    <row r="34" spans="1:14" x14ac:dyDescent="0.35">
      <c r="A34" s="8" t="s">
        <v>36</v>
      </c>
      <c r="B34" s="9">
        <v>489</v>
      </c>
      <c r="C34" s="9">
        <v>623</v>
      </c>
      <c r="D34" s="9">
        <v>164</v>
      </c>
      <c r="E34" s="9">
        <v>10</v>
      </c>
      <c r="F34" s="9">
        <v>21</v>
      </c>
      <c r="G34" s="9">
        <v>10</v>
      </c>
      <c r="H34" s="9">
        <v>0</v>
      </c>
      <c r="I34" s="9">
        <v>0</v>
      </c>
      <c r="J34" s="9">
        <f t="shared" si="1"/>
        <v>1317</v>
      </c>
    </row>
    <row r="35" spans="1:14" x14ac:dyDescent="0.35">
      <c r="A35" s="8" t="s">
        <v>37</v>
      </c>
      <c r="B35" s="9">
        <v>419</v>
      </c>
      <c r="C35" s="9">
        <v>499</v>
      </c>
      <c r="D35" s="9">
        <v>139</v>
      </c>
      <c r="E35" s="9">
        <v>20</v>
      </c>
      <c r="F35" s="9">
        <v>20</v>
      </c>
      <c r="G35" s="9">
        <v>2</v>
      </c>
      <c r="H35" s="9">
        <v>2</v>
      </c>
      <c r="I35" s="9">
        <v>0</v>
      </c>
      <c r="J35" s="9">
        <f t="shared" si="1"/>
        <v>1101</v>
      </c>
    </row>
    <row r="36" spans="1:14" x14ac:dyDescent="0.35">
      <c r="A36" s="8" t="s">
        <v>38</v>
      </c>
      <c r="B36" s="9">
        <v>672</v>
      </c>
      <c r="C36" s="9">
        <v>911</v>
      </c>
      <c r="D36" s="9">
        <v>206</v>
      </c>
      <c r="E36" s="9">
        <v>33</v>
      </c>
      <c r="F36" s="9">
        <v>33</v>
      </c>
      <c r="G36" s="9">
        <v>23</v>
      </c>
      <c r="H36" s="9">
        <v>33</v>
      </c>
      <c r="I36" s="9">
        <v>9</v>
      </c>
      <c r="J36" s="9">
        <f t="shared" si="1"/>
        <v>1920</v>
      </c>
    </row>
    <row r="37" spans="1:14" ht="15" thickBot="1" x14ac:dyDescent="0.4">
      <c r="B37" s="13">
        <f t="shared" ref="B37:J37" si="2">SUM(B30:B36)</f>
        <v>4586</v>
      </c>
      <c r="C37" s="13">
        <f t="shared" si="2"/>
        <v>6120</v>
      </c>
      <c r="D37" s="13">
        <f t="shared" si="2"/>
        <v>1278</v>
      </c>
      <c r="E37" s="13">
        <f t="shared" si="2"/>
        <v>182</v>
      </c>
      <c r="F37" s="13">
        <f t="shared" si="2"/>
        <v>184</v>
      </c>
      <c r="G37" s="13">
        <f t="shared" si="2"/>
        <v>89</v>
      </c>
      <c r="H37" s="13">
        <f t="shared" si="2"/>
        <v>39</v>
      </c>
      <c r="I37" s="13">
        <f t="shared" si="2"/>
        <v>48</v>
      </c>
      <c r="J37" s="13">
        <f t="shared" si="2"/>
        <v>12526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231</v>
      </c>
      <c r="B69" s="251"/>
      <c r="C69" s="251"/>
      <c r="D69" s="251"/>
      <c r="E69" s="67">
        <v>0</v>
      </c>
    </row>
    <row r="70" spans="1:10" x14ac:dyDescent="0.35">
      <c r="A70" s="251" t="s">
        <v>232</v>
      </c>
      <c r="B70" s="251"/>
      <c r="C70" s="251"/>
      <c r="D70" s="251"/>
      <c r="E70" s="67">
        <v>9</v>
      </c>
    </row>
    <row r="71" spans="1:10" x14ac:dyDescent="0.35">
      <c r="A71" s="251" t="s">
        <v>377</v>
      </c>
      <c r="B71" s="251"/>
      <c r="C71" s="251"/>
      <c r="D71" s="251"/>
      <c r="E71" s="34">
        <v>7</v>
      </c>
    </row>
    <row r="72" spans="1:10" x14ac:dyDescent="0.35">
      <c r="A72" s="251" t="s">
        <v>230</v>
      </c>
      <c r="B72" s="252"/>
      <c r="C72" s="252"/>
      <c r="D72" s="252"/>
      <c r="E72" s="34">
        <v>12</v>
      </c>
    </row>
    <row r="74" spans="1:10" ht="17.5" thickBot="1" x14ac:dyDescent="0.45">
      <c r="A74" s="39" t="s">
        <v>233</v>
      </c>
      <c r="B74" s="39"/>
      <c r="C74" s="39"/>
    </row>
    <row r="75" spans="1:10" ht="15" thickTop="1" x14ac:dyDescent="0.35"/>
    <row r="76" spans="1:10" ht="15" thickBot="1" x14ac:dyDescent="0.4">
      <c r="A76" s="43">
        <v>44378</v>
      </c>
      <c r="B76" s="43">
        <v>44348</v>
      </c>
      <c r="C76" s="43">
        <v>44317</v>
      </c>
      <c r="D76" s="43">
        <v>44287</v>
      </c>
      <c r="E76" s="43">
        <v>44256</v>
      </c>
      <c r="F76" s="43" t="s">
        <v>378</v>
      </c>
      <c r="G76" s="72">
        <v>2020</v>
      </c>
      <c r="H76" s="45">
        <v>2019</v>
      </c>
      <c r="I76" s="43" t="s">
        <v>372</v>
      </c>
      <c r="J76" s="46" t="s">
        <v>44</v>
      </c>
    </row>
    <row r="77" spans="1:10" ht="15.5" thickTop="1" thickBot="1" x14ac:dyDescent="0.4">
      <c r="A77" s="42">
        <v>96</v>
      </c>
      <c r="B77" s="42">
        <v>9</v>
      </c>
      <c r="C77" s="42">
        <v>2</v>
      </c>
      <c r="D77" s="42">
        <v>3</v>
      </c>
      <c r="E77" s="42">
        <v>3</v>
      </c>
      <c r="F77" s="42">
        <v>5</v>
      </c>
      <c r="G77" s="42">
        <v>35</v>
      </c>
      <c r="H77" s="42">
        <v>18</v>
      </c>
      <c r="I77" s="42">
        <v>24</v>
      </c>
      <c r="J77" s="40">
        <f>SUM(A77:I77)</f>
        <v>195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379</v>
      </c>
      <c r="B80" s="265" t="s">
        <v>234</v>
      </c>
      <c r="C80" s="265"/>
      <c r="D80" s="265"/>
      <c r="E80" s="265" t="s">
        <v>235</v>
      </c>
      <c r="F80" s="265"/>
      <c r="G80" s="265"/>
      <c r="H80" s="265" t="s">
        <v>236</v>
      </c>
      <c r="I80" s="265"/>
      <c r="J80" s="265"/>
    </row>
    <row r="81" spans="1:10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0" x14ac:dyDescent="0.35">
      <c r="A82" s="49" t="s">
        <v>1</v>
      </c>
      <c r="B82" s="266">
        <v>52</v>
      </c>
      <c r="C82" s="266"/>
      <c r="D82" s="266"/>
      <c r="E82" s="264">
        <v>131</v>
      </c>
      <c r="F82" s="263"/>
      <c r="G82" s="263"/>
      <c r="H82" s="264">
        <v>123</v>
      </c>
      <c r="I82" s="263"/>
      <c r="J82" s="263"/>
    </row>
    <row r="83" spans="1:10" x14ac:dyDescent="0.35">
      <c r="A83" s="49" t="s">
        <v>2</v>
      </c>
      <c r="B83" s="263">
        <v>29</v>
      </c>
      <c r="C83" s="263"/>
      <c r="D83" s="263"/>
      <c r="E83" s="264">
        <v>111</v>
      </c>
      <c r="F83" s="263"/>
      <c r="G83" s="263"/>
      <c r="H83" s="264">
        <v>103</v>
      </c>
      <c r="I83" s="263"/>
      <c r="J83" s="263"/>
    </row>
    <row r="84" spans="1:10" x14ac:dyDescent="0.35">
      <c r="A84" s="49" t="s">
        <v>3</v>
      </c>
      <c r="B84" s="263">
        <v>32</v>
      </c>
      <c r="C84" s="263"/>
      <c r="D84" s="263"/>
      <c r="E84" s="264">
        <v>55</v>
      </c>
      <c r="F84" s="263"/>
      <c r="G84" s="263"/>
      <c r="H84" s="264">
        <v>34</v>
      </c>
      <c r="I84" s="263"/>
      <c r="J84" s="263"/>
    </row>
    <row r="85" spans="1:10" x14ac:dyDescent="0.35">
      <c r="A85" s="49" t="s">
        <v>4</v>
      </c>
      <c r="B85" s="263">
        <v>2</v>
      </c>
      <c r="C85" s="263"/>
      <c r="D85" s="263"/>
      <c r="E85" s="264">
        <v>3</v>
      </c>
      <c r="F85" s="263"/>
      <c r="G85" s="263"/>
      <c r="H85" s="264">
        <v>7</v>
      </c>
      <c r="I85" s="263"/>
      <c r="J85" s="263"/>
    </row>
    <row r="86" spans="1:10" x14ac:dyDescent="0.35">
      <c r="A86" s="49" t="s">
        <v>5</v>
      </c>
      <c r="B86" s="263">
        <v>1</v>
      </c>
      <c r="C86" s="263"/>
      <c r="D86" s="263"/>
      <c r="E86" s="264">
        <v>4</v>
      </c>
      <c r="F86" s="263"/>
      <c r="G86" s="263"/>
      <c r="H86" s="264">
        <v>7</v>
      </c>
      <c r="I86" s="263"/>
      <c r="J86" s="263"/>
    </row>
    <row r="87" spans="1:10" x14ac:dyDescent="0.35">
      <c r="A87" s="49" t="s">
        <v>6</v>
      </c>
      <c r="B87" s="263">
        <v>4</v>
      </c>
      <c r="C87" s="263"/>
      <c r="D87" s="263"/>
      <c r="E87" s="264">
        <v>1</v>
      </c>
      <c r="F87" s="263"/>
      <c r="G87" s="263"/>
      <c r="H87" s="264">
        <v>0</v>
      </c>
      <c r="I87" s="263"/>
      <c r="J87" s="263"/>
    </row>
    <row r="88" spans="1:10" x14ac:dyDescent="0.35">
      <c r="A88" s="49" t="s">
        <v>7</v>
      </c>
      <c r="B88" s="263">
        <v>3</v>
      </c>
      <c r="C88" s="263"/>
      <c r="D88" s="263"/>
      <c r="E88" s="264">
        <v>9</v>
      </c>
      <c r="F88" s="263"/>
      <c r="G88" s="263"/>
      <c r="H88" s="264">
        <v>4</v>
      </c>
      <c r="I88" s="263"/>
      <c r="J88" s="263"/>
    </row>
    <row r="89" spans="1:10" x14ac:dyDescent="0.35">
      <c r="A89" s="65" t="s">
        <v>15</v>
      </c>
      <c r="B89" s="262">
        <f>SUM(B82:D88)</f>
        <v>123</v>
      </c>
      <c r="C89" s="263"/>
      <c r="D89" s="263"/>
      <c r="E89" s="262">
        <f>SUM(E82:G88)</f>
        <v>314</v>
      </c>
      <c r="F89" s="263"/>
      <c r="G89" s="263"/>
      <c r="H89" s="262">
        <f>SUM(H82:J88)</f>
        <v>278</v>
      </c>
      <c r="I89" s="263"/>
      <c r="J89" s="263"/>
    </row>
    <row r="91" spans="1:10" ht="16" thickBot="1" x14ac:dyDescent="0.4">
      <c r="A91" s="268" t="s">
        <v>380</v>
      </c>
      <c r="B91" s="268"/>
      <c r="C91" s="268"/>
      <c r="D91" s="268"/>
      <c r="E91" s="268"/>
      <c r="F91" s="268"/>
      <c r="G91" s="268"/>
      <c r="H91" s="268"/>
      <c r="I91" s="268"/>
      <c r="J91" s="268"/>
    </row>
    <row r="92" spans="1:10" ht="44.25" customHeight="1" x14ac:dyDescent="0.35">
      <c r="A92" s="269">
        <v>2021</v>
      </c>
      <c r="B92" s="270"/>
      <c r="C92" s="270"/>
      <c r="D92" s="270"/>
      <c r="E92" s="269">
        <v>2020</v>
      </c>
      <c r="F92" s="270"/>
      <c r="G92" s="270"/>
      <c r="H92" s="270"/>
      <c r="I92" s="270"/>
      <c r="J92" s="271"/>
    </row>
    <row r="93" spans="1:10" ht="15" thickBot="1" x14ac:dyDescent="0.4">
      <c r="A93" s="256" t="s">
        <v>114</v>
      </c>
      <c r="B93" s="257"/>
      <c r="C93" s="257" t="s">
        <v>115</v>
      </c>
      <c r="D93" s="257"/>
      <c r="E93" s="256" t="s">
        <v>114</v>
      </c>
      <c r="F93" s="257"/>
      <c r="G93" s="257"/>
      <c r="H93" s="257" t="s">
        <v>115</v>
      </c>
      <c r="I93" s="257"/>
      <c r="J93" s="258"/>
    </row>
    <row r="94" spans="1:10" x14ac:dyDescent="0.35">
      <c r="A94" s="69" t="s">
        <v>1</v>
      </c>
      <c r="B94" s="52">
        <v>131</v>
      </c>
      <c r="C94" s="55" t="s">
        <v>32</v>
      </c>
      <c r="D94">
        <v>83</v>
      </c>
      <c r="E94" s="69" t="s">
        <v>1</v>
      </c>
      <c r="G94" s="48">
        <v>211</v>
      </c>
      <c r="H94" s="55" t="s">
        <v>32</v>
      </c>
      <c r="J94" s="54">
        <v>109</v>
      </c>
    </row>
    <row r="95" spans="1:10" x14ac:dyDescent="0.35">
      <c r="A95" s="69" t="s">
        <v>2</v>
      </c>
      <c r="B95" s="48">
        <v>219</v>
      </c>
      <c r="C95" s="55" t="s">
        <v>116</v>
      </c>
      <c r="D95">
        <v>61</v>
      </c>
      <c r="E95" s="69" t="s">
        <v>2</v>
      </c>
      <c r="G95" s="48">
        <v>293</v>
      </c>
      <c r="H95" s="55" t="s">
        <v>116</v>
      </c>
      <c r="J95" s="54">
        <v>107</v>
      </c>
    </row>
    <row r="96" spans="1:10" x14ac:dyDescent="0.35">
      <c r="A96" s="69" t="s">
        <v>3</v>
      </c>
      <c r="B96" s="48">
        <v>52</v>
      </c>
      <c r="C96" s="55" t="s">
        <v>34</v>
      </c>
      <c r="D96">
        <v>76</v>
      </c>
      <c r="E96" s="69" t="s">
        <v>3</v>
      </c>
      <c r="G96" s="48">
        <v>51</v>
      </c>
      <c r="H96" s="55" t="s">
        <v>34</v>
      </c>
      <c r="J96" s="54">
        <v>100</v>
      </c>
    </row>
    <row r="97" spans="1:10" x14ac:dyDescent="0.35">
      <c r="A97" s="69" t="s">
        <v>4</v>
      </c>
      <c r="B97" s="48">
        <v>3</v>
      </c>
      <c r="C97" s="55" t="s">
        <v>35</v>
      </c>
      <c r="D97">
        <v>41</v>
      </c>
      <c r="E97" s="69" t="s">
        <v>4</v>
      </c>
      <c r="G97" s="48">
        <v>11</v>
      </c>
      <c r="H97" s="55" t="s">
        <v>35</v>
      </c>
      <c r="J97" s="54">
        <v>87</v>
      </c>
    </row>
    <row r="98" spans="1:10" x14ac:dyDescent="0.35">
      <c r="A98" s="69" t="s">
        <v>5</v>
      </c>
      <c r="B98" s="48">
        <v>4</v>
      </c>
      <c r="C98" s="56" t="s">
        <v>36</v>
      </c>
      <c r="D98">
        <v>52</v>
      </c>
      <c r="E98" s="69" t="s">
        <v>5</v>
      </c>
      <c r="G98" s="48">
        <v>9</v>
      </c>
      <c r="H98" s="56" t="s">
        <v>36</v>
      </c>
      <c r="J98" s="54">
        <v>47</v>
      </c>
    </row>
    <row r="99" spans="1:10" x14ac:dyDescent="0.35">
      <c r="A99" s="69" t="s">
        <v>6</v>
      </c>
      <c r="B99" s="48">
        <v>3</v>
      </c>
      <c r="C99" s="55" t="s">
        <v>37</v>
      </c>
      <c r="D99">
        <v>40</v>
      </c>
      <c r="E99" s="69" t="s">
        <v>6</v>
      </c>
      <c r="G99" s="48">
        <v>2</v>
      </c>
      <c r="H99" s="55" t="s">
        <v>37</v>
      </c>
      <c r="J99" s="54">
        <v>48</v>
      </c>
    </row>
    <row r="100" spans="1:10" x14ac:dyDescent="0.35">
      <c r="A100" s="69" t="s">
        <v>7</v>
      </c>
      <c r="B100" s="48">
        <v>0</v>
      </c>
      <c r="C100" s="55" t="s">
        <v>38</v>
      </c>
      <c r="D100">
        <v>59</v>
      </c>
      <c r="E100" s="69" t="s">
        <v>7</v>
      </c>
      <c r="G100" s="48">
        <v>0</v>
      </c>
      <c r="H100" s="55" t="s">
        <v>38</v>
      </c>
      <c r="J100" s="54">
        <v>79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412</v>
      </c>
      <c r="C103" s="50"/>
      <c r="D103" s="70">
        <f>SUM(D94:D102)</f>
        <v>412</v>
      </c>
      <c r="E103" s="50"/>
      <c r="F103" s="51"/>
      <c r="G103" s="53">
        <f>SUM(G94:G102)</f>
        <v>577</v>
      </c>
      <c r="H103" s="51"/>
      <c r="I103" s="51"/>
      <c r="J103" s="71">
        <f>SUM(J94:J102)</f>
        <v>577</v>
      </c>
    </row>
    <row r="105" spans="1:10" x14ac:dyDescent="0.35">
      <c r="A105" s="34" t="s">
        <v>69</v>
      </c>
      <c r="B105" s="34">
        <f>B11</f>
        <v>99</v>
      </c>
      <c r="D105" s="267" t="s">
        <v>296</v>
      </c>
      <c r="E105" s="267"/>
      <c r="F105" s="267"/>
      <c r="G105" s="34">
        <f>D25</f>
        <v>394</v>
      </c>
    </row>
    <row r="106" spans="1:10" ht="29" x14ac:dyDescent="0.35">
      <c r="A106" s="35" t="s">
        <v>237</v>
      </c>
      <c r="B106" s="34">
        <f>J77</f>
        <v>195</v>
      </c>
      <c r="D106" s="267" t="s">
        <v>297</v>
      </c>
      <c r="E106" s="267"/>
      <c r="F106" s="267"/>
      <c r="G106" s="36">
        <f>((C25-B107)/B25)</f>
        <v>0.95392350807781079</v>
      </c>
    </row>
    <row r="107" spans="1:10" ht="29" x14ac:dyDescent="0.35">
      <c r="A107" s="35" t="s">
        <v>382</v>
      </c>
      <c r="B107" s="35">
        <v>953</v>
      </c>
    </row>
    <row r="108" spans="1:10" x14ac:dyDescent="0.35">
      <c r="A108" s="34" t="s">
        <v>61</v>
      </c>
      <c r="B108" s="34">
        <f>B103</f>
        <v>412</v>
      </c>
    </row>
    <row r="109" spans="1:10" x14ac:dyDescent="0.35">
      <c r="A109" s="34" t="s">
        <v>27</v>
      </c>
      <c r="B109" s="38">
        <f>C25</f>
        <v>12526</v>
      </c>
      <c r="D109" s="267" t="s">
        <v>82</v>
      </c>
      <c r="E109" s="267"/>
      <c r="F109" s="267"/>
      <c r="G109" s="34">
        <v>277</v>
      </c>
    </row>
  </sheetData>
  <mergeCells count="43">
    <mergeCell ref="D109:F109"/>
    <mergeCell ref="A93:B93"/>
    <mergeCell ref="C93:D93"/>
    <mergeCell ref="E93:G93"/>
    <mergeCell ref="H93:J93"/>
    <mergeCell ref="D105:F105"/>
    <mergeCell ref="D106:F106"/>
    <mergeCell ref="B89:D89"/>
    <mergeCell ref="E89:G89"/>
    <mergeCell ref="H89:J89"/>
    <mergeCell ref="A91:J91"/>
    <mergeCell ref="A92:D92"/>
    <mergeCell ref="E92:J92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B83:D83"/>
    <mergeCell ref="E83:G83"/>
    <mergeCell ref="H83:J83"/>
    <mergeCell ref="B84:D84"/>
    <mergeCell ref="E84:G84"/>
    <mergeCell ref="H84:J84"/>
    <mergeCell ref="B80:D81"/>
    <mergeCell ref="E80:G81"/>
    <mergeCell ref="H80:J81"/>
    <mergeCell ref="B82:D82"/>
    <mergeCell ref="E82:G82"/>
    <mergeCell ref="H82:J82"/>
    <mergeCell ref="A79:B79"/>
    <mergeCell ref="A14:D14"/>
    <mergeCell ref="A69:D69"/>
    <mergeCell ref="A70:D70"/>
    <mergeCell ref="A71:D71"/>
    <mergeCell ref="A72:D72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7A055-745F-4170-AD20-1D1F4779BED7}">
  <dimension ref="A1:N109"/>
  <sheetViews>
    <sheetView zoomScaleNormal="100" workbookViewId="0">
      <selection activeCell="C16" sqref="C16:C24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21</v>
      </c>
    </row>
    <row r="3" spans="1:13" x14ac:dyDescent="0.35">
      <c r="A3" s="8" t="s">
        <v>2</v>
      </c>
      <c r="B3">
        <v>5</v>
      </c>
    </row>
    <row r="4" spans="1:13" x14ac:dyDescent="0.35">
      <c r="A4" s="8" t="s">
        <v>3</v>
      </c>
      <c r="B4">
        <v>35</v>
      </c>
    </row>
    <row r="5" spans="1:13" x14ac:dyDescent="0.35">
      <c r="A5" s="8" t="s">
        <v>4</v>
      </c>
      <c r="B5">
        <v>1</v>
      </c>
    </row>
    <row r="6" spans="1:13" x14ac:dyDescent="0.35">
      <c r="A6" s="8" t="s">
        <v>5</v>
      </c>
      <c r="B6">
        <v>5</v>
      </c>
    </row>
    <row r="7" spans="1:13" x14ac:dyDescent="0.35">
      <c r="A7" s="8" t="s">
        <v>6</v>
      </c>
      <c r="B7">
        <v>6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73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48" t="s">
        <v>17</v>
      </c>
      <c r="B14" s="249"/>
      <c r="C14" s="249"/>
      <c r="D14" s="250"/>
      <c r="E14" s="8" t="s">
        <v>117</v>
      </c>
    </row>
    <row r="15" spans="1:13" ht="30.5" thickBot="1" x14ac:dyDescent="0.4">
      <c r="A15" s="16"/>
      <c r="B15" s="28" t="s">
        <v>383</v>
      </c>
      <c r="C15" s="28" t="s">
        <v>384</v>
      </c>
      <c r="D15" s="29" t="s">
        <v>21</v>
      </c>
    </row>
    <row r="16" spans="1:13" ht="15" thickTop="1" x14ac:dyDescent="0.35">
      <c r="A16" s="17" t="s">
        <v>1</v>
      </c>
      <c r="B16" s="30">
        <v>4725</v>
      </c>
      <c r="C16" s="30">
        <v>4568</v>
      </c>
      <c r="D16" s="31">
        <f t="shared" ref="D16:D25" si="0">C16-B16</f>
        <v>-157</v>
      </c>
      <c r="M16" s="68"/>
    </row>
    <row r="17" spans="1:13" x14ac:dyDescent="0.35">
      <c r="A17" s="17" t="s">
        <v>2</v>
      </c>
      <c r="B17" s="30">
        <v>6068</v>
      </c>
      <c r="C17" s="30">
        <v>6132</v>
      </c>
      <c r="D17" s="31">
        <f t="shared" si="0"/>
        <v>64</v>
      </c>
      <c r="E17" s="12"/>
    </row>
    <row r="18" spans="1:13" x14ac:dyDescent="0.35">
      <c r="A18" s="17" t="s">
        <v>3</v>
      </c>
      <c r="B18" s="30">
        <v>882</v>
      </c>
      <c r="C18" s="30">
        <v>1284</v>
      </c>
      <c r="D18" s="31">
        <f t="shared" si="0"/>
        <v>402</v>
      </c>
      <c r="E18" s="12"/>
    </row>
    <row r="19" spans="1:13" x14ac:dyDescent="0.35">
      <c r="A19" s="17" t="s">
        <v>4</v>
      </c>
      <c r="B19" s="30">
        <v>159</v>
      </c>
      <c r="C19" s="30">
        <v>175</v>
      </c>
      <c r="D19" s="31">
        <f t="shared" si="0"/>
        <v>16</v>
      </c>
      <c r="E19" s="12"/>
    </row>
    <row r="20" spans="1:13" x14ac:dyDescent="0.35">
      <c r="A20" s="17" t="s">
        <v>5</v>
      </c>
      <c r="B20" s="30">
        <v>159</v>
      </c>
      <c r="C20" s="30">
        <v>189</v>
      </c>
      <c r="D20" s="31">
        <f t="shared" si="0"/>
        <v>30</v>
      </c>
      <c r="E20" s="12"/>
    </row>
    <row r="21" spans="1:13" x14ac:dyDescent="0.35">
      <c r="A21" s="17" t="s">
        <v>6</v>
      </c>
      <c r="B21" s="30">
        <v>39</v>
      </c>
      <c r="C21" s="30">
        <v>95</v>
      </c>
      <c r="D21" s="31">
        <f t="shared" si="0"/>
        <v>56</v>
      </c>
      <c r="E21" s="12"/>
    </row>
    <row r="22" spans="1:13" x14ac:dyDescent="0.35">
      <c r="A22" s="17" t="s">
        <v>7</v>
      </c>
      <c r="B22" s="30">
        <v>76</v>
      </c>
      <c r="C22" s="30">
        <v>39</v>
      </c>
      <c r="D22" s="31">
        <f t="shared" si="0"/>
        <v>-37</v>
      </c>
      <c r="E22" s="12"/>
    </row>
    <row r="23" spans="1:13" x14ac:dyDescent="0.35">
      <c r="A23" s="17" t="s">
        <v>8</v>
      </c>
      <c r="B23" s="15">
        <v>71</v>
      </c>
      <c r="C23" s="15">
        <v>76</v>
      </c>
      <c r="D23" s="18">
        <f t="shared" si="0"/>
        <v>5</v>
      </c>
      <c r="E23" s="12"/>
    </row>
    <row r="24" spans="1:13" x14ac:dyDescent="0.35">
      <c r="A24" s="17" t="s">
        <v>20</v>
      </c>
      <c r="B24" s="15">
        <v>53</v>
      </c>
      <c r="C24" s="15">
        <v>48</v>
      </c>
      <c r="D24" s="18">
        <f t="shared" si="0"/>
        <v>-5</v>
      </c>
      <c r="E24" s="12"/>
    </row>
    <row r="25" spans="1:13" ht="15" thickBot="1" x14ac:dyDescent="0.4">
      <c r="A25" s="19"/>
      <c r="B25" s="37">
        <f>SUM(B16:B24)</f>
        <v>12232</v>
      </c>
      <c r="C25" s="37">
        <f>SUM(C16:C24)</f>
        <v>12606</v>
      </c>
      <c r="D25" s="21">
        <f t="shared" si="0"/>
        <v>374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780</v>
      </c>
      <c r="C30" s="9">
        <v>1034</v>
      </c>
      <c r="D30" s="9">
        <v>192</v>
      </c>
      <c r="E30" s="9">
        <v>36</v>
      </c>
      <c r="F30" s="9">
        <v>25</v>
      </c>
      <c r="G30" s="9">
        <v>22</v>
      </c>
      <c r="H30" s="9">
        <v>0</v>
      </c>
      <c r="I30" s="9">
        <v>39</v>
      </c>
      <c r="J30" s="9">
        <f t="shared" ref="J30:J36" si="1">SUM(B30:I30)</f>
        <v>2128</v>
      </c>
    </row>
    <row r="31" spans="1:13" x14ac:dyDescent="0.35">
      <c r="A31" s="8" t="s">
        <v>33</v>
      </c>
      <c r="B31" s="9">
        <v>784</v>
      </c>
      <c r="C31" s="9">
        <v>1047</v>
      </c>
      <c r="D31" s="9">
        <v>182</v>
      </c>
      <c r="E31" s="9">
        <v>34</v>
      </c>
      <c r="F31" s="9">
        <v>31</v>
      </c>
      <c r="G31" s="9">
        <v>12</v>
      </c>
      <c r="H31" s="9">
        <v>3</v>
      </c>
      <c r="I31" s="9">
        <v>0</v>
      </c>
      <c r="J31" s="9">
        <f t="shared" si="1"/>
        <v>2093</v>
      </c>
    </row>
    <row r="32" spans="1:13" x14ac:dyDescent="0.35">
      <c r="A32" s="8" t="s">
        <v>34</v>
      </c>
      <c r="B32" s="9">
        <v>821</v>
      </c>
      <c r="C32" s="9">
        <v>1089</v>
      </c>
      <c r="D32" s="9">
        <v>180</v>
      </c>
      <c r="E32" s="9">
        <v>30</v>
      </c>
      <c r="F32" s="9">
        <v>31</v>
      </c>
      <c r="G32" s="9">
        <v>11</v>
      </c>
      <c r="H32" s="9">
        <v>1</v>
      </c>
      <c r="I32" s="9">
        <v>0</v>
      </c>
      <c r="J32" s="9">
        <f t="shared" si="1"/>
        <v>2163</v>
      </c>
      <c r="M32" s="68"/>
    </row>
    <row r="33" spans="1:14" x14ac:dyDescent="0.35">
      <c r="A33" s="8" t="s">
        <v>35</v>
      </c>
      <c r="B33" s="9">
        <v>647</v>
      </c>
      <c r="C33" s="9">
        <v>934</v>
      </c>
      <c r="D33" s="9">
        <v>219</v>
      </c>
      <c r="E33" s="9">
        <v>17</v>
      </c>
      <c r="F33" s="9">
        <v>27</v>
      </c>
      <c r="G33" s="9">
        <v>12</v>
      </c>
      <c r="H33" s="9">
        <v>0</v>
      </c>
      <c r="I33" s="9">
        <v>0</v>
      </c>
      <c r="J33" s="9">
        <f t="shared" si="1"/>
        <v>1856</v>
      </c>
    </row>
    <row r="34" spans="1:14" x14ac:dyDescent="0.35">
      <c r="A34" s="8" t="s">
        <v>36</v>
      </c>
      <c r="B34" s="9">
        <v>482</v>
      </c>
      <c r="C34" s="9">
        <v>628</v>
      </c>
      <c r="D34" s="9">
        <v>161</v>
      </c>
      <c r="E34" s="9">
        <v>11</v>
      </c>
      <c r="F34" s="9">
        <v>23</v>
      </c>
      <c r="G34" s="9">
        <v>12</v>
      </c>
      <c r="H34" s="9">
        <v>0</v>
      </c>
      <c r="I34" s="9">
        <v>0</v>
      </c>
      <c r="J34" s="9">
        <f t="shared" si="1"/>
        <v>1317</v>
      </c>
    </row>
    <row r="35" spans="1:14" x14ac:dyDescent="0.35">
      <c r="A35" s="8" t="s">
        <v>37</v>
      </c>
      <c r="B35" s="9">
        <v>415</v>
      </c>
      <c r="C35" s="9">
        <v>514</v>
      </c>
      <c r="D35" s="9">
        <v>137</v>
      </c>
      <c r="E35" s="9">
        <v>19</v>
      </c>
      <c r="F35" s="9">
        <v>22</v>
      </c>
      <c r="G35" s="9">
        <v>3</v>
      </c>
      <c r="H35" s="9">
        <v>2</v>
      </c>
      <c r="I35" s="9">
        <v>0</v>
      </c>
      <c r="J35" s="9">
        <f t="shared" si="1"/>
        <v>1112</v>
      </c>
    </row>
    <row r="36" spans="1:14" x14ac:dyDescent="0.35">
      <c r="A36" s="8" t="s">
        <v>38</v>
      </c>
      <c r="B36" s="9">
        <v>673</v>
      </c>
      <c r="C36" s="9">
        <v>924</v>
      </c>
      <c r="D36" s="9">
        <v>213</v>
      </c>
      <c r="E36" s="9">
        <v>30</v>
      </c>
      <c r="F36" s="9">
        <v>32</v>
      </c>
      <c r="G36" s="9">
        <v>23</v>
      </c>
      <c r="H36" s="9">
        <v>33</v>
      </c>
      <c r="I36" s="9">
        <v>9</v>
      </c>
      <c r="J36" s="9">
        <f t="shared" si="1"/>
        <v>1937</v>
      </c>
    </row>
    <row r="37" spans="1:14" ht="15" thickBot="1" x14ac:dyDescent="0.4">
      <c r="B37" s="13">
        <f t="shared" ref="B37:J37" si="2">SUM(B30:B36)</f>
        <v>4602</v>
      </c>
      <c r="C37" s="13">
        <f t="shared" si="2"/>
        <v>6170</v>
      </c>
      <c r="D37" s="13">
        <f t="shared" si="2"/>
        <v>1284</v>
      </c>
      <c r="E37" s="13">
        <f t="shared" si="2"/>
        <v>177</v>
      </c>
      <c r="F37" s="13">
        <f t="shared" si="2"/>
        <v>191</v>
      </c>
      <c r="G37" s="13">
        <f t="shared" si="2"/>
        <v>95</v>
      </c>
      <c r="H37" s="13">
        <f t="shared" si="2"/>
        <v>39</v>
      </c>
      <c r="I37" s="13">
        <f t="shared" si="2"/>
        <v>48</v>
      </c>
      <c r="J37" s="13">
        <f t="shared" si="2"/>
        <v>12606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242</v>
      </c>
      <c r="B69" s="251"/>
      <c r="C69" s="251"/>
      <c r="D69" s="251"/>
      <c r="E69" s="67">
        <v>5</v>
      </c>
    </row>
    <row r="70" spans="1:10" x14ac:dyDescent="0.35">
      <c r="A70" s="251" t="s">
        <v>243</v>
      </c>
      <c r="B70" s="251"/>
      <c r="C70" s="251"/>
      <c r="D70" s="251"/>
      <c r="E70" s="67">
        <v>11</v>
      </c>
    </row>
    <row r="71" spans="1:10" x14ac:dyDescent="0.35">
      <c r="A71" s="251" t="s">
        <v>385</v>
      </c>
      <c r="B71" s="251"/>
      <c r="C71" s="251"/>
      <c r="D71" s="251"/>
      <c r="E71" s="34">
        <v>3</v>
      </c>
    </row>
    <row r="72" spans="1:10" x14ac:dyDescent="0.35">
      <c r="A72" s="251" t="s">
        <v>245</v>
      </c>
      <c r="B72" s="252"/>
      <c r="C72" s="252"/>
      <c r="D72" s="252"/>
      <c r="E72" s="34">
        <v>0</v>
      </c>
    </row>
    <row r="74" spans="1:10" ht="17.5" thickBot="1" x14ac:dyDescent="0.45">
      <c r="A74" s="39" t="s">
        <v>246</v>
      </c>
      <c r="B74" s="39"/>
      <c r="C74" s="39"/>
    </row>
    <row r="75" spans="1:10" ht="15" thickTop="1" x14ac:dyDescent="0.35"/>
    <row r="76" spans="1:10" ht="15" thickBot="1" x14ac:dyDescent="0.4">
      <c r="A76" s="43">
        <v>44409</v>
      </c>
      <c r="B76" s="43">
        <v>44378</v>
      </c>
      <c r="C76" s="43">
        <v>44348</v>
      </c>
      <c r="D76" s="43">
        <v>44317</v>
      </c>
      <c r="E76" s="43">
        <v>44287</v>
      </c>
      <c r="F76" s="43" t="s">
        <v>386</v>
      </c>
      <c r="G76" s="72">
        <v>2020</v>
      </c>
      <c r="H76" s="45">
        <v>2019</v>
      </c>
      <c r="I76" s="43" t="s">
        <v>372</v>
      </c>
      <c r="J76" s="46" t="s">
        <v>44</v>
      </c>
    </row>
    <row r="77" spans="1:10" ht="15.5" thickTop="1" thickBot="1" x14ac:dyDescent="0.4">
      <c r="A77" s="42">
        <v>14</v>
      </c>
      <c r="B77" s="42">
        <v>28</v>
      </c>
      <c r="C77" s="42">
        <v>3</v>
      </c>
      <c r="D77" s="42">
        <v>0</v>
      </c>
      <c r="E77" s="42">
        <v>2</v>
      </c>
      <c r="F77" s="42">
        <v>3</v>
      </c>
      <c r="G77" s="42">
        <v>18</v>
      </c>
      <c r="H77" s="42">
        <v>7</v>
      </c>
      <c r="I77" s="42">
        <v>15</v>
      </c>
      <c r="J77" s="40">
        <f>SUM(A77:I77)</f>
        <v>90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387</v>
      </c>
      <c r="B80" s="265" t="s">
        <v>249</v>
      </c>
      <c r="C80" s="265"/>
      <c r="D80" s="265"/>
      <c r="E80" s="265" t="s">
        <v>250</v>
      </c>
      <c r="F80" s="265"/>
      <c r="G80" s="265"/>
      <c r="H80" s="265" t="s">
        <v>251</v>
      </c>
      <c r="I80" s="265"/>
      <c r="J80" s="265"/>
    </row>
    <row r="81" spans="1:10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0" x14ac:dyDescent="0.35">
      <c r="A82" s="49" t="s">
        <v>1</v>
      </c>
      <c r="B82" s="266">
        <v>96</v>
      </c>
      <c r="C82" s="266"/>
      <c r="D82" s="266"/>
      <c r="E82" s="264">
        <v>95</v>
      </c>
      <c r="F82" s="263"/>
      <c r="G82" s="263"/>
      <c r="H82" s="264">
        <v>108</v>
      </c>
      <c r="I82" s="263"/>
      <c r="J82" s="263"/>
    </row>
    <row r="83" spans="1:10" x14ac:dyDescent="0.35">
      <c r="A83" s="49" t="s">
        <v>2</v>
      </c>
      <c r="B83" s="263">
        <v>63</v>
      </c>
      <c r="C83" s="263"/>
      <c r="D83" s="263"/>
      <c r="E83" s="264">
        <v>59</v>
      </c>
      <c r="F83" s="263"/>
      <c r="G83" s="263"/>
      <c r="H83" s="264">
        <v>81</v>
      </c>
      <c r="I83" s="263"/>
      <c r="J83" s="263"/>
    </row>
    <row r="84" spans="1:10" x14ac:dyDescent="0.35">
      <c r="A84" s="49" t="s">
        <v>3</v>
      </c>
      <c r="B84" s="263">
        <v>54</v>
      </c>
      <c r="C84" s="263"/>
      <c r="D84" s="263"/>
      <c r="E84" s="264">
        <v>33</v>
      </c>
      <c r="F84" s="263"/>
      <c r="G84" s="263"/>
      <c r="H84" s="264">
        <v>44</v>
      </c>
      <c r="I84" s="263"/>
      <c r="J84" s="263"/>
    </row>
    <row r="85" spans="1:10" x14ac:dyDescent="0.35">
      <c r="A85" s="49" t="s">
        <v>4</v>
      </c>
      <c r="B85" s="263">
        <v>2</v>
      </c>
      <c r="C85" s="263"/>
      <c r="D85" s="263"/>
      <c r="E85" s="264">
        <v>6</v>
      </c>
      <c r="F85" s="263"/>
      <c r="G85" s="263"/>
      <c r="H85" s="264">
        <v>6</v>
      </c>
      <c r="I85" s="263"/>
      <c r="J85" s="263"/>
    </row>
    <row r="86" spans="1:10" x14ac:dyDescent="0.35">
      <c r="A86" s="49" t="s">
        <v>5</v>
      </c>
      <c r="B86" s="263">
        <v>3</v>
      </c>
      <c r="C86" s="263"/>
      <c r="D86" s="263"/>
      <c r="E86" s="264">
        <v>5</v>
      </c>
      <c r="F86" s="263"/>
      <c r="G86" s="263"/>
      <c r="H86" s="264">
        <v>5</v>
      </c>
      <c r="I86" s="263"/>
      <c r="J86" s="263"/>
    </row>
    <row r="87" spans="1:10" x14ac:dyDescent="0.35">
      <c r="A87" s="49" t="s">
        <v>6</v>
      </c>
      <c r="B87" s="263">
        <v>1</v>
      </c>
      <c r="C87" s="263"/>
      <c r="D87" s="263"/>
      <c r="E87" s="264">
        <v>0</v>
      </c>
      <c r="F87" s="263"/>
      <c r="G87" s="263"/>
      <c r="H87" s="264">
        <v>2</v>
      </c>
      <c r="I87" s="263"/>
      <c r="J87" s="263"/>
    </row>
    <row r="88" spans="1:10" x14ac:dyDescent="0.35">
      <c r="A88" s="49" t="s">
        <v>7</v>
      </c>
      <c r="B88" s="263">
        <v>9</v>
      </c>
      <c r="C88" s="263"/>
      <c r="D88" s="263"/>
      <c r="E88" s="264">
        <v>4</v>
      </c>
      <c r="F88" s="263"/>
      <c r="G88" s="263"/>
      <c r="H88" s="264">
        <v>0</v>
      </c>
      <c r="I88" s="263"/>
      <c r="J88" s="263"/>
    </row>
    <row r="89" spans="1:10" x14ac:dyDescent="0.35">
      <c r="A89" s="65" t="s">
        <v>15</v>
      </c>
      <c r="B89" s="262">
        <f>SUM(B82:D88)</f>
        <v>228</v>
      </c>
      <c r="C89" s="263"/>
      <c r="D89" s="263"/>
      <c r="E89" s="262">
        <f>SUM(E82:G88)</f>
        <v>202</v>
      </c>
      <c r="F89" s="263"/>
      <c r="G89" s="263"/>
      <c r="H89" s="262">
        <f>SUM(H82:J88)</f>
        <v>246</v>
      </c>
      <c r="I89" s="263"/>
      <c r="J89" s="263"/>
    </row>
    <row r="91" spans="1:10" ht="16" thickBot="1" x14ac:dyDescent="0.4">
      <c r="A91" s="268" t="s">
        <v>388</v>
      </c>
      <c r="B91" s="268"/>
      <c r="C91" s="268"/>
      <c r="D91" s="268"/>
      <c r="E91" s="268"/>
      <c r="F91" s="268"/>
      <c r="G91" s="268"/>
      <c r="H91" s="268"/>
      <c r="I91" s="268"/>
      <c r="J91" s="268"/>
    </row>
    <row r="92" spans="1:10" ht="44.25" customHeight="1" x14ac:dyDescent="0.35">
      <c r="A92" s="269">
        <v>2021</v>
      </c>
      <c r="B92" s="270"/>
      <c r="C92" s="270"/>
      <c r="D92" s="270"/>
      <c r="E92" s="269">
        <v>2020</v>
      </c>
      <c r="F92" s="270"/>
      <c r="G92" s="270"/>
      <c r="H92" s="270"/>
      <c r="I92" s="270"/>
      <c r="J92" s="271"/>
    </row>
    <row r="93" spans="1:10" ht="15" thickBot="1" x14ac:dyDescent="0.4">
      <c r="A93" s="256" t="s">
        <v>114</v>
      </c>
      <c r="B93" s="257"/>
      <c r="C93" s="257" t="s">
        <v>115</v>
      </c>
      <c r="D93" s="257"/>
      <c r="E93" s="256" t="s">
        <v>114</v>
      </c>
      <c r="F93" s="257"/>
      <c r="G93" s="257"/>
      <c r="H93" s="257" t="s">
        <v>115</v>
      </c>
      <c r="I93" s="257"/>
      <c r="J93" s="258"/>
    </row>
    <row r="94" spans="1:10" x14ac:dyDescent="0.35">
      <c r="A94" s="69" t="s">
        <v>1</v>
      </c>
      <c r="B94" s="52">
        <v>45</v>
      </c>
      <c r="C94" s="55" t="s">
        <v>32</v>
      </c>
      <c r="D94">
        <v>17</v>
      </c>
      <c r="E94" s="69" t="s">
        <v>1</v>
      </c>
      <c r="G94" s="48">
        <v>78</v>
      </c>
      <c r="H94" s="55" t="s">
        <v>32</v>
      </c>
      <c r="J94" s="54">
        <v>34</v>
      </c>
    </row>
    <row r="95" spans="1:10" x14ac:dyDescent="0.35">
      <c r="A95" s="69" t="s">
        <v>2</v>
      </c>
      <c r="B95" s="48">
        <v>25</v>
      </c>
      <c r="C95" s="55" t="s">
        <v>116</v>
      </c>
      <c r="D95">
        <v>16</v>
      </c>
      <c r="E95" s="69" t="s">
        <v>2</v>
      </c>
      <c r="G95" s="48">
        <v>31</v>
      </c>
      <c r="H95" s="55" t="s">
        <v>116</v>
      </c>
      <c r="J95" s="54">
        <v>23</v>
      </c>
    </row>
    <row r="96" spans="1:10" x14ac:dyDescent="0.35">
      <c r="A96" s="69" t="s">
        <v>3</v>
      </c>
      <c r="B96" s="48">
        <v>24</v>
      </c>
      <c r="C96" s="55" t="s">
        <v>34</v>
      </c>
      <c r="D96">
        <v>20</v>
      </c>
      <c r="E96" s="69" t="s">
        <v>3</v>
      </c>
      <c r="G96" s="48">
        <v>43</v>
      </c>
      <c r="H96" s="55" t="s">
        <v>34</v>
      </c>
      <c r="J96" s="54">
        <v>26</v>
      </c>
    </row>
    <row r="97" spans="1:10" x14ac:dyDescent="0.35">
      <c r="A97" s="69" t="s">
        <v>4</v>
      </c>
      <c r="B97" s="48">
        <v>1</v>
      </c>
      <c r="C97" s="55" t="s">
        <v>35</v>
      </c>
      <c r="D97">
        <v>14</v>
      </c>
      <c r="E97" s="69" t="s">
        <v>4</v>
      </c>
      <c r="G97" s="48">
        <v>4</v>
      </c>
      <c r="H97" s="55" t="s">
        <v>35</v>
      </c>
      <c r="J97" s="54">
        <v>17</v>
      </c>
    </row>
    <row r="98" spans="1:10" x14ac:dyDescent="0.35">
      <c r="A98" s="69" t="s">
        <v>5</v>
      </c>
      <c r="B98" s="48">
        <v>2</v>
      </c>
      <c r="C98" s="56" t="s">
        <v>36</v>
      </c>
      <c r="D98">
        <v>12</v>
      </c>
      <c r="E98" s="69" t="s">
        <v>5</v>
      </c>
      <c r="G98" s="48">
        <v>4</v>
      </c>
      <c r="H98" s="56" t="s">
        <v>36</v>
      </c>
      <c r="J98" s="54">
        <v>20</v>
      </c>
    </row>
    <row r="99" spans="1:10" x14ac:dyDescent="0.35">
      <c r="A99" s="69" t="s">
        <v>6</v>
      </c>
      <c r="B99" s="48">
        <v>3</v>
      </c>
      <c r="C99" s="55" t="s">
        <v>37</v>
      </c>
      <c r="D99">
        <v>4</v>
      </c>
      <c r="E99" s="69" t="s">
        <v>6</v>
      </c>
      <c r="G99" s="48">
        <v>1</v>
      </c>
      <c r="H99" s="55" t="s">
        <v>37</v>
      </c>
      <c r="J99" s="54">
        <v>10</v>
      </c>
    </row>
    <row r="100" spans="1:10" x14ac:dyDescent="0.35">
      <c r="A100" s="69" t="s">
        <v>7</v>
      </c>
      <c r="B100" s="48">
        <v>0</v>
      </c>
      <c r="C100" s="55" t="s">
        <v>38</v>
      </c>
      <c r="D100">
        <v>17</v>
      </c>
      <c r="E100" s="69" t="s">
        <v>7</v>
      </c>
      <c r="G100" s="48">
        <v>2</v>
      </c>
      <c r="H100" s="55" t="s">
        <v>38</v>
      </c>
      <c r="J100" s="54">
        <v>33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100</v>
      </c>
      <c r="C103" s="50"/>
      <c r="D103" s="70">
        <f>SUM(D94:D102)</f>
        <v>100</v>
      </c>
      <c r="E103" s="50"/>
      <c r="F103" s="51"/>
      <c r="G103" s="53">
        <f>SUM(G94:G102)</f>
        <v>163</v>
      </c>
      <c r="H103" s="51"/>
      <c r="I103" s="51"/>
      <c r="J103" s="71">
        <f>SUM(J94:J102)</f>
        <v>163</v>
      </c>
    </row>
    <row r="105" spans="1:10" x14ac:dyDescent="0.35">
      <c r="A105" s="34" t="s">
        <v>73</v>
      </c>
      <c r="B105" s="34">
        <f>B11</f>
        <v>73</v>
      </c>
      <c r="D105" s="267" t="s">
        <v>296</v>
      </c>
      <c r="E105" s="267"/>
      <c r="F105" s="267"/>
      <c r="G105" s="34">
        <f>D25</f>
        <v>374</v>
      </c>
    </row>
    <row r="106" spans="1:10" ht="29" x14ac:dyDescent="0.35">
      <c r="A106" s="35" t="s">
        <v>252</v>
      </c>
      <c r="B106" s="34">
        <f>J77</f>
        <v>90</v>
      </c>
      <c r="D106" s="267" t="s">
        <v>297</v>
      </c>
      <c r="E106" s="267"/>
      <c r="F106" s="267"/>
      <c r="G106" s="36">
        <f>((C25-B107)/B25)</f>
        <v>0.94923152387181164</v>
      </c>
    </row>
    <row r="107" spans="1:10" ht="43.5" x14ac:dyDescent="0.35">
      <c r="A107" s="35" t="s">
        <v>390</v>
      </c>
      <c r="B107" s="35">
        <v>995</v>
      </c>
    </row>
    <row r="108" spans="1:10" x14ac:dyDescent="0.35">
      <c r="A108" s="34" t="s">
        <v>389</v>
      </c>
      <c r="B108" s="34">
        <f>B103</f>
        <v>100</v>
      </c>
    </row>
    <row r="109" spans="1:10" x14ac:dyDescent="0.35">
      <c r="A109" s="34" t="s">
        <v>27</v>
      </c>
      <c r="B109" s="38">
        <f>C25</f>
        <v>12606</v>
      </c>
      <c r="D109" s="267" t="s">
        <v>82</v>
      </c>
      <c r="E109" s="267"/>
      <c r="F109" s="267"/>
      <c r="G109" s="34">
        <v>276</v>
      </c>
    </row>
  </sheetData>
  <mergeCells count="43">
    <mergeCell ref="A79:B79"/>
    <mergeCell ref="A14:D14"/>
    <mergeCell ref="A69:D69"/>
    <mergeCell ref="A70:D70"/>
    <mergeCell ref="A71:D71"/>
    <mergeCell ref="A72:D72"/>
    <mergeCell ref="B80:D81"/>
    <mergeCell ref="E80:G81"/>
    <mergeCell ref="H80:J81"/>
    <mergeCell ref="B82:D82"/>
    <mergeCell ref="E82:G82"/>
    <mergeCell ref="H82:J82"/>
    <mergeCell ref="B83:D83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B89:D89"/>
    <mergeCell ref="E89:G89"/>
    <mergeCell ref="H89:J89"/>
    <mergeCell ref="A91:J91"/>
    <mergeCell ref="A92:D92"/>
    <mergeCell ref="E92:J92"/>
    <mergeCell ref="D109:F109"/>
    <mergeCell ref="A93:B93"/>
    <mergeCell ref="C93:D93"/>
    <mergeCell ref="E93:G93"/>
    <mergeCell ref="H93:J93"/>
    <mergeCell ref="D105:F105"/>
    <mergeCell ref="D106:F106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DBDE2-1099-48B5-8E20-2D6B5CAF54FF}">
  <dimension ref="A1:N109"/>
  <sheetViews>
    <sheetView topLeftCell="B32" zoomScaleNormal="100" workbookViewId="0">
      <selection activeCell="AA33" sqref="AA33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21</v>
      </c>
    </row>
    <row r="3" spans="1:13" x14ac:dyDescent="0.35">
      <c r="A3" s="8" t="s">
        <v>2</v>
      </c>
      <c r="B3">
        <v>10</v>
      </c>
    </row>
    <row r="4" spans="1:13" x14ac:dyDescent="0.35">
      <c r="A4" s="8" t="s">
        <v>3</v>
      </c>
      <c r="B4">
        <v>44</v>
      </c>
    </row>
    <row r="5" spans="1:13" x14ac:dyDescent="0.35">
      <c r="A5" s="8" t="s">
        <v>4</v>
      </c>
      <c r="B5">
        <v>5</v>
      </c>
    </row>
    <row r="6" spans="1:13" x14ac:dyDescent="0.35">
      <c r="A6" s="8" t="s">
        <v>5</v>
      </c>
      <c r="B6">
        <v>0</v>
      </c>
    </row>
    <row r="7" spans="1:13" x14ac:dyDescent="0.35">
      <c r="A7" s="8" t="s">
        <v>6</v>
      </c>
      <c r="B7">
        <v>6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86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48" t="s">
        <v>17</v>
      </c>
      <c r="B14" s="249"/>
      <c r="C14" s="249"/>
      <c r="D14" s="250"/>
      <c r="E14" s="8" t="s">
        <v>117</v>
      </c>
    </row>
    <row r="15" spans="1:13" ht="30.5" thickBot="1" x14ac:dyDescent="0.4">
      <c r="A15" s="16"/>
      <c r="B15" s="28" t="s">
        <v>391</v>
      </c>
      <c r="C15" s="28" t="s">
        <v>392</v>
      </c>
      <c r="D15" s="29" t="s">
        <v>21</v>
      </c>
    </row>
    <row r="16" spans="1:13" ht="15" thickTop="1" x14ac:dyDescent="0.35">
      <c r="A16" s="17" t="s">
        <v>1</v>
      </c>
      <c r="B16" s="30">
        <v>4779</v>
      </c>
      <c r="C16" s="30">
        <v>4611</v>
      </c>
      <c r="D16" s="31">
        <f t="shared" ref="D16:D25" si="0">C16-B16</f>
        <v>-168</v>
      </c>
      <c r="M16" s="68"/>
    </row>
    <row r="17" spans="1:13" x14ac:dyDescent="0.35">
      <c r="A17" s="17" t="s">
        <v>2</v>
      </c>
      <c r="B17" s="30">
        <v>6116</v>
      </c>
      <c r="C17" s="30">
        <v>6183</v>
      </c>
      <c r="D17" s="31">
        <f t="shared" si="0"/>
        <v>67</v>
      </c>
      <c r="E17" s="12"/>
    </row>
    <row r="18" spans="1:13" x14ac:dyDescent="0.35">
      <c r="A18" s="17" t="s">
        <v>3</v>
      </c>
      <c r="B18" s="30">
        <v>890</v>
      </c>
      <c r="C18" s="30">
        <v>1339</v>
      </c>
      <c r="D18" s="31">
        <f t="shared" si="0"/>
        <v>449</v>
      </c>
      <c r="E18" s="12"/>
    </row>
    <row r="19" spans="1:13" x14ac:dyDescent="0.35">
      <c r="A19" s="17" t="s">
        <v>4</v>
      </c>
      <c r="B19" s="30">
        <v>155</v>
      </c>
      <c r="C19" s="30">
        <v>175</v>
      </c>
      <c r="D19" s="31">
        <f t="shared" si="0"/>
        <v>20</v>
      </c>
      <c r="E19" s="12"/>
    </row>
    <row r="20" spans="1:13" x14ac:dyDescent="0.35">
      <c r="A20" s="17" t="s">
        <v>5</v>
      </c>
      <c r="B20" s="30">
        <v>161</v>
      </c>
      <c r="C20" s="30">
        <v>193</v>
      </c>
      <c r="D20" s="31">
        <f t="shared" si="0"/>
        <v>32</v>
      </c>
      <c r="E20" s="12"/>
    </row>
    <row r="21" spans="1:13" x14ac:dyDescent="0.35">
      <c r="A21" s="17" t="s">
        <v>6</v>
      </c>
      <c r="B21" s="30">
        <v>35</v>
      </c>
      <c r="C21" s="30">
        <v>103</v>
      </c>
      <c r="D21" s="31">
        <f t="shared" si="0"/>
        <v>68</v>
      </c>
      <c r="E21" s="12"/>
    </row>
    <row r="22" spans="1:13" x14ac:dyDescent="0.35">
      <c r="A22" s="17" t="s">
        <v>7</v>
      </c>
      <c r="B22" s="30">
        <v>76</v>
      </c>
      <c r="C22" s="30">
        <v>38</v>
      </c>
      <c r="D22" s="31">
        <f t="shared" si="0"/>
        <v>-38</v>
      </c>
      <c r="E22" s="12"/>
    </row>
    <row r="23" spans="1:13" x14ac:dyDescent="0.35">
      <c r="A23" s="17" t="s">
        <v>8</v>
      </c>
      <c r="B23" s="15">
        <v>71</v>
      </c>
      <c r="C23" s="15">
        <v>77</v>
      </c>
      <c r="D23" s="18">
        <f t="shared" si="0"/>
        <v>6</v>
      </c>
      <c r="E23" s="12"/>
    </row>
    <row r="24" spans="1:13" x14ac:dyDescent="0.35">
      <c r="A24" s="17" t="s">
        <v>20</v>
      </c>
      <c r="B24" s="15">
        <v>53</v>
      </c>
      <c r="C24" s="15">
        <v>48</v>
      </c>
      <c r="D24" s="18">
        <f t="shared" si="0"/>
        <v>-5</v>
      </c>
      <c r="E24" s="12"/>
    </row>
    <row r="25" spans="1:13" ht="15" thickBot="1" x14ac:dyDescent="0.4">
      <c r="A25" s="19"/>
      <c r="B25" s="37">
        <f>SUM(B16:B24)</f>
        <v>12336</v>
      </c>
      <c r="C25" s="37">
        <f>SUM(C16:C24)</f>
        <v>12767</v>
      </c>
      <c r="D25" s="21">
        <f t="shared" si="0"/>
        <v>431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805</v>
      </c>
      <c r="C30" s="9">
        <v>1054</v>
      </c>
      <c r="D30" s="9">
        <v>196</v>
      </c>
      <c r="E30" s="9">
        <v>36</v>
      </c>
      <c r="F30" s="9">
        <v>27</v>
      </c>
      <c r="G30" s="9">
        <v>24</v>
      </c>
      <c r="H30" s="9">
        <v>0</v>
      </c>
      <c r="I30" s="9">
        <v>39</v>
      </c>
      <c r="J30" s="9">
        <f t="shared" ref="J30:J36" si="1">SUM(B30:I30)</f>
        <v>2181</v>
      </c>
    </row>
    <row r="31" spans="1:13" x14ac:dyDescent="0.35">
      <c r="A31" s="8" t="s">
        <v>33</v>
      </c>
      <c r="B31" s="9">
        <v>798</v>
      </c>
      <c r="C31" s="9">
        <v>1054</v>
      </c>
      <c r="D31" s="9">
        <v>194</v>
      </c>
      <c r="E31" s="9">
        <v>34</v>
      </c>
      <c r="F31" s="9">
        <v>31</v>
      </c>
      <c r="G31" s="9">
        <v>13</v>
      </c>
      <c r="H31" s="9">
        <v>3</v>
      </c>
      <c r="I31" s="9">
        <v>0</v>
      </c>
      <c r="J31" s="9">
        <f t="shared" si="1"/>
        <v>2127</v>
      </c>
    </row>
    <row r="32" spans="1:13" x14ac:dyDescent="0.35">
      <c r="A32" s="8" t="s">
        <v>34</v>
      </c>
      <c r="B32" s="9">
        <v>823</v>
      </c>
      <c r="C32" s="9">
        <v>1095</v>
      </c>
      <c r="D32" s="9">
        <v>185</v>
      </c>
      <c r="E32" s="9">
        <v>30</v>
      </c>
      <c r="F32" s="9">
        <v>32</v>
      </c>
      <c r="G32" s="9">
        <v>14</v>
      </c>
      <c r="H32" s="9">
        <v>1</v>
      </c>
      <c r="I32" s="9">
        <v>0</v>
      </c>
      <c r="J32" s="9">
        <f t="shared" si="1"/>
        <v>2180</v>
      </c>
      <c r="M32" s="68"/>
    </row>
    <row r="33" spans="1:14" x14ac:dyDescent="0.35">
      <c r="A33" s="8" t="s">
        <v>35</v>
      </c>
      <c r="B33" s="9">
        <v>647</v>
      </c>
      <c r="C33" s="9">
        <v>945</v>
      </c>
      <c r="D33" s="9">
        <v>225</v>
      </c>
      <c r="E33" s="9">
        <v>19</v>
      </c>
      <c r="F33" s="9">
        <v>29</v>
      </c>
      <c r="G33" s="9">
        <v>11</v>
      </c>
      <c r="H33" s="9">
        <v>0</v>
      </c>
      <c r="I33" s="9">
        <v>0</v>
      </c>
      <c r="J33" s="9">
        <f t="shared" si="1"/>
        <v>1876</v>
      </c>
    </row>
    <row r="34" spans="1:14" x14ac:dyDescent="0.35">
      <c r="A34" s="8" t="s">
        <v>36</v>
      </c>
      <c r="B34" s="9">
        <v>486</v>
      </c>
      <c r="C34" s="9">
        <v>630</v>
      </c>
      <c r="D34" s="9">
        <v>162</v>
      </c>
      <c r="E34" s="9">
        <v>11</v>
      </c>
      <c r="F34" s="9">
        <v>24</v>
      </c>
      <c r="G34" s="9">
        <v>14</v>
      </c>
      <c r="H34" s="9">
        <v>0</v>
      </c>
      <c r="I34" s="9">
        <v>0</v>
      </c>
      <c r="J34" s="9">
        <f t="shared" si="1"/>
        <v>1327</v>
      </c>
    </row>
    <row r="35" spans="1:14" x14ac:dyDescent="0.35">
      <c r="A35" s="8" t="s">
        <v>37</v>
      </c>
      <c r="B35" s="9">
        <v>412</v>
      </c>
      <c r="C35" s="9">
        <v>513</v>
      </c>
      <c r="D35" s="9">
        <v>146</v>
      </c>
      <c r="E35" s="9">
        <v>18</v>
      </c>
      <c r="F35" s="9">
        <v>22</v>
      </c>
      <c r="G35" s="9">
        <v>2</v>
      </c>
      <c r="H35" s="9">
        <v>2</v>
      </c>
      <c r="I35" s="9">
        <v>0</v>
      </c>
      <c r="J35" s="9">
        <f t="shared" si="1"/>
        <v>1115</v>
      </c>
    </row>
    <row r="36" spans="1:14" x14ac:dyDescent="0.35">
      <c r="A36" s="8" t="s">
        <v>38</v>
      </c>
      <c r="B36" s="9">
        <v>674</v>
      </c>
      <c r="C36" s="9">
        <v>931</v>
      </c>
      <c r="D36" s="9">
        <v>231</v>
      </c>
      <c r="E36" s="9">
        <v>29</v>
      </c>
      <c r="F36" s="9">
        <v>30</v>
      </c>
      <c r="G36" s="9">
        <v>25</v>
      </c>
      <c r="H36" s="9">
        <v>32</v>
      </c>
      <c r="I36" s="9">
        <v>9</v>
      </c>
      <c r="J36" s="9">
        <f t="shared" si="1"/>
        <v>1961</v>
      </c>
    </row>
    <row r="37" spans="1:14" ht="15" thickBot="1" x14ac:dyDescent="0.4">
      <c r="B37" s="13">
        <f t="shared" ref="B37:J37" si="2">SUM(B30:B36)</f>
        <v>4645</v>
      </c>
      <c r="C37" s="13">
        <f t="shared" si="2"/>
        <v>6222</v>
      </c>
      <c r="D37" s="13">
        <f t="shared" si="2"/>
        <v>1339</v>
      </c>
      <c r="E37" s="13">
        <f t="shared" si="2"/>
        <v>177</v>
      </c>
      <c r="F37" s="13">
        <f t="shared" si="2"/>
        <v>195</v>
      </c>
      <c r="G37" s="13">
        <f t="shared" si="2"/>
        <v>103</v>
      </c>
      <c r="H37" s="13">
        <f t="shared" si="2"/>
        <v>38</v>
      </c>
      <c r="I37" s="13">
        <f t="shared" si="2"/>
        <v>48</v>
      </c>
      <c r="J37" s="13">
        <f t="shared" si="2"/>
        <v>12767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258</v>
      </c>
      <c r="B69" s="251"/>
      <c r="C69" s="251"/>
      <c r="D69" s="251"/>
      <c r="E69" s="67">
        <v>2</v>
      </c>
    </row>
    <row r="70" spans="1:10" x14ac:dyDescent="0.35">
      <c r="A70" s="251" t="s">
        <v>257</v>
      </c>
      <c r="B70" s="251"/>
      <c r="C70" s="251"/>
      <c r="D70" s="251"/>
      <c r="E70" s="67">
        <v>6</v>
      </c>
    </row>
    <row r="71" spans="1:10" x14ac:dyDescent="0.35">
      <c r="A71" s="251" t="s">
        <v>393</v>
      </c>
      <c r="B71" s="251"/>
      <c r="C71" s="251"/>
      <c r="D71" s="251"/>
      <c r="E71" s="34">
        <v>8</v>
      </c>
    </row>
    <row r="72" spans="1:10" x14ac:dyDescent="0.35">
      <c r="A72" s="251" t="s">
        <v>260</v>
      </c>
      <c r="B72" s="252"/>
      <c r="C72" s="252"/>
      <c r="D72" s="252"/>
      <c r="E72" s="34">
        <v>12</v>
      </c>
    </row>
    <row r="74" spans="1:10" ht="17.5" thickBot="1" x14ac:dyDescent="0.45">
      <c r="A74" s="39" t="s">
        <v>267</v>
      </c>
      <c r="B74" s="39"/>
      <c r="C74" s="39"/>
    </row>
    <row r="75" spans="1:10" ht="15" thickTop="1" x14ac:dyDescent="0.35"/>
    <row r="76" spans="1:10" ht="15" thickBot="1" x14ac:dyDescent="0.4">
      <c r="A76" s="43">
        <v>44440</v>
      </c>
      <c r="B76" s="43">
        <v>44409</v>
      </c>
      <c r="C76" s="43">
        <v>44378</v>
      </c>
      <c r="D76" s="43">
        <v>44348</v>
      </c>
      <c r="E76" s="43">
        <v>44317</v>
      </c>
      <c r="F76" s="43" t="s">
        <v>394</v>
      </c>
      <c r="G76" s="72">
        <v>2020</v>
      </c>
      <c r="H76" s="45">
        <v>2019</v>
      </c>
      <c r="I76" s="43" t="s">
        <v>372</v>
      </c>
      <c r="J76" s="46" t="s">
        <v>44</v>
      </c>
    </row>
    <row r="77" spans="1:10" ht="15.5" thickTop="1" thickBot="1" x14ac:dyDescent="0.4">
      <c r="A77" s="42">
        <v>21</v>
      </c>
      <c r="B77" s="42">
        <v>5</v>
      </c>
      <c r="C77" s="42">
        <v>7</v>
      </c>
      <c r="D77" s="42">
        <v>3</v>
      </c>
      <c r="E77" s="42">
        <v>1</v>
      </c>
      <c r="F77" s="42">
        <v>6</v>
      </c>
      <c r="G77" s="42">
        <v>24</v>
      </c>
      <c r="H77" s="42">
        <v>10</v>
      </c>
      <c r="I77" s="42">
        <v>18</v>
      </c>
      <c r="J77" s="40">
        <f>SUM(A77:I77)</f>
        <v>95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395</v>
      </c>
      <c r="B80" s="265" t="s">
        <v>261</v>
      </c>
      <c r="C80" s="265"/>
      <c r="D80" s="265"/>
      <c r="E80" s="265" t="s">
        <v>262</v>
      </c>
      <c r="F80" s="265"/>
      <c r="G80" s="265"/>
      <c r="H80" s="265" t="s">
        <v>263</v>
      </c>
      <c r="I80" s="265"/>
      <c r="J80" s="265"/>
    </row>
    <row r="81" spans="1:10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0" x14ac:dyDescent="0.35">
      <c r="A82" s="49" t="s">
        <v>1</v>
      </c>
      <c r="B82" s="266">
        <v>71</v>
      </c>
      <c r="C82" s="266"/>
      <c r="D82" s="266"/>
      <c r="E82" s="264">
        <v>76</v>
      </c>
      <c r="F82" s="263"/>
      <c r="G82" s="263"/>
      <c r="H82" s="264">
        <v>74</v>
      </c>
      <c r="I82" s="263"/>
      <c r="J82" s="263"/>
    </row>
    <row r="83" spans="1:10" x14ac:dyDescent="0.35">
      <c r="A83" s="49" t="s">
        <v>2</v>
      </c>
      <c r="B83" s="263">
        <v>34</v>
      </c>
      <c r="C83" s="263"/>
      <c r="D83" s="263"/>
      <c r="E83" s="264">
        <v>45</v>
      </c>
      <c r="F83" s="263"/>
      <c r="G83" s="263"/>
      <c r="H83" s="264">
        <v>54</v>
      </c>
      <c r="I83" s="263"/>
      <c r="J83" s="263"/>
    </row>
    <row r="84" spans="1:10" x14ac:dyDescent="0.35">
      <c r="A84" s="49" t="s">
        <v>3</v>
      </c>
      <c r="B84" s="263">
        <v>32</v>
      </c>
      <c r="C84" s="263"/>
      <c r="D84" s="263"/>
      <c r="E84" s="264">
        <v>36</v>
      </c>
      <c r="F84" s="263"/>
      <c r="G84" s="263"/>
      <c r="H84" s="264">
        <v>28</v>
      </c>
      <c r="I84" s="263"/>
      <c r="J84" s="263"/>
    </row>
    <row r="85" spans="1:10" x14ac:dyDescent="0.35">
      <c r="A85" s="49" t="s">
        <v>4</v>
      </c>
      <c r="B85" s="263">
        <v>4</v>
      </c>
      <c r="C85" s="263"/>
      <c r="D85" s="263"/>
      <c r="E85" s="264">
        <v>6</v>
      </c>
      <c r="F85" s="263"/>
      <c r="G85" s="263"/>
      <c r="H85" s="264">
        <v>3</v>
      </c>
      <c r="I85" s="263"/>
      <c r="J85" s="263"/>
    </row>
    <row r="86" spans="1:10" x14ac:dyDescent="0.35">
      <c r="A86" s="49" t="s">
        <v>5</v>
      </c>
      <c r="B86" s="263">
        <v>5</v>
      </c>
      <c r="C86" s="263"/>
      <c r="D86" s="263"/>
      <c r="E86" s="264">
        <v>1</v>
      </c>
      <c r="F86" s="263"/>
      <c r="G86" s="263"/>
      <c r="H86" s="264">
        <v>6</v>
      </c>
      <c r="I86" s="263"/>
      <c r="J86" s="263"/>
    </row>
    <row r="87" spans="1:10" x14ac:dyDescent="0.35">
      <c r="A87" s="49" t="s">
        <v>6</v>
      </c>
      <c r="B87" s="263">
        <v>0</v>
      </c>
      <c r="C87" s="263"/>
      <c r="D87" s="263"/>
      <c r="E87" s="264">
        <v>0</v>
      </c>
      <c r="F87" s="263"/>
      <c r="G87" s="263"/>
      <c r="H87" s="264">
        <v>1</v>
      </c>
      <c r="I87" s="263"/>
      <c r="J87" s="263"/>
    </row>
    <row r="88" spans="1:10" x14ac:dyDescent="0.35">
      <c r="A88" s="49" t="s">
        <v>7</v>
      </c>
      <c r="B88" s="263">
        <v>4</v>
      </c>
      <c r="C88" s="263"/>
      <c r="D88" s="263"/>
      <c r="E88" s="264">
        <v>0</v>
      </c>
      <c r="F88" s="263"/>
      <c r="G88" s="263"/>
      <c r="H88" s="264">
        <v>1</v>
      </c>
      <c r="I88" s="263"/>
      <c r="J88" s="263"/>
    </row>
    <row r="89" spans="1:10" x14ac:dyDescent="0.35">
      <c r="A89" s="65" t="s">
        <v>15</v>
      </c>
      <c r="B89" s="262">
        <f>SUM(B82:D88)</f>
        <v>150</v>
      </c>
      <c r="C89" s="263"/>
      <c r="D89" s="263"/>
      <c r="E89" s="262">
        <f>SUM(E82:G88)</f>
        <v>164</v>
      </c>
      <c r="F89" s="263"/>
      <c r="G89" s="263"/>
      <c r="H89" s="262">
        <f>SUM(H82:J88)</f>
        <v>167</v>
      </c>
      <c r="I89" s="263"/>
      <c r="J89" s="263"/>
    </row>
    <row r="91" spans="1:10" ht="16" thickBot="1" x14ac:dyDescent="0.4">
      <c r="A91" s="268" t="s">
        <v>396</v>
      </c>
      <c r="B91" s="268"/>
      <c r="C91" s="268"/>
      <c r="D91" s="268"/>
      <c r="E91" s="268"/>
      <c r="F91" s="268"/>
      <c r="G91" s="268"/>
      <c r="H91" s="268"/>
      <c r="I91" s="268"/>
      <c r="J91" s="268"/>
    </row>
    <row r="92" spans="1:10" ht="44.25" customHeight="1" x14ac:dyDescent="0.35">
      <c r="A92" s="269">
        <v>2021</v>
      </c>
      <c r="B92" s="270"/>
      <c r="C92" s="270"/>
      <c r="D92" s="270"/>
      <c r="E92" s="269">
        <v>2020</v>
      </c>
      <c r="F92" s="270"/>
      <c r="G92" s="270"/>
      <c r="H92" s="270"/>
      <c r="I92" s="270"/>
      <c r="J92" s="271"/>
    </row>
    <row r="93" spans="1:10" ht="15" thickBot="1" x14ac:dyDescent="0.4">
      <c r="A93" s="256" t="s">
        <v>114</v>
      </c>
      <c r="B93" s="257"/>
      <c r="C93" s="257" t="s">
        <v>115</v>
      </c>
      <c r="D93" s="257"/>
      <c r="E93" s="256" t="s">
        <v>114</v>
      </c>
      <c r="F93" s="257"/>
      <c r="G93" s="257"/>
      <c r="H93" s="257" t="s">
        <v>115</v>
      </c>
      <c r="I93" s="257"/>
      <c r="J93" s="258"/>
    </row>
    <row r="94" spans="1:10" x14ac:dyDescent="0.35">
      <c r="A94" s="69" t="s">
        <v>1</v>
      </c>
      <c r="B94" s="52">
        <v>86</v>
      </c>
      <c r="C94" s="55" t="s">
        <v>32</v>
      </c>
      <c r="D94">
        <v>26</v>
      </c>
      <c r="E94" s="69" t="s">
        <v>1</v>
      </c>
      <c r="G94" s="48">
        <v>101</v>
      </c>
      <c r="H94" s="55" t="s">
        <v>32</v>
      </c>
      <c r="J94" s="54">
        <v>52</v>
      </c>
    </row>
    <row r="95" spans="1:10" x14ac:dyDescent="0.35">
      <c r="A95" s="69" t="s">
        <v>2</v>
      </c>
      <c r="B95" s="48">
        <v>52</v>
      </c>
      <c r="C95" s="55" t="s">
        <v>116</v>
      </c>
      <c r="D95">
        <v>32</v>
      </c>
      <c r="E95" s="69" t="s">
        <v>2</v>
      </c>
      <c r="G95" s="48">
        <v>69</v>
      </c>
      <c r="H95" s="55" t="s">
        <v>116</v>
      </c>
      <c r="J95" s="54">
        <v>31</v>
      </c>
    </row>
    <row r="96" spans="1:10" x14ac:dyDescent="0.35">
      <c r="A96" s="69" t="s">
        <v>3</v>
      </c>
      <c r="B96" s="48">
        <v>52</v>
      </c>
      <c r="C96" s="55" t="s">
        <v>34</v>
      </c>
      <c r="D96">
        <v>30</v>
      </c>
      <c r="E96" s="69" t="s">
        <v>3</v>
      </c>
      <c r="G96" s="48">
        <v>77</v>
      </c>
      <c r="H96" s="55" t="s">
        <v>34</v>
      </c>
      <c r="J96" s="54">
        <v>44</v>
      </c>
    </row>
    <row r="97" spans="1:14" x14ac:dyDescent="0.35">
      <c r="A97" s="69" t="s">
        <v>4</v>
      </c>
      <c r="B97" s="48">
        <v>2</v>
      </c>
      <c r="C97" s="55" t="s">
        <v>35</v>
      </c>
      <c r="D97">
        <v>25</v>
      </c>
      <c r="E97" s="69" t="s">
        <v>4</v>
      </c>
      <c r="G97" s="48">
        <v>7</v>
      </c>
      <c r="H97" s="55" t="s">
        <v>35</v>
      </c>
      <c r="J97" s="54">
        <v>40</v>
      </c>
    </row>
    <row r="98" spans="1:14" x14ac:dyDescent="0.35">
      <c r="A98" s="69" t="s">
        <v>5</v>
      </c>
      <c r="B98" s="48">
        <v>3</v>
      </c>
      <c r="C98" s="56" t="s">
        <v>36</v>
      </c>
      <c r="D98">
        <v>27</v>
      </c>
      <c r="E98" s="69" t="s">
        <v>5</v>
      </c>
      <c r="G98" s="48">
        <v>3</v>
      </c>
      <c r="H98" s="56" t="s">
        <v>36</v>
      </c>
      <c r="J98" s="54">
        <v>31</v>
      </c>
    </row>
    <row r="99" spans="1:14" x14ac:dyDescent="0.35">
      <c r="A99" s="69" t="s">
        <v>6</v>
      </c>
      <c r="B99" s="48">
        <v>1</v>
      </c>
      <c r="C99" s="55" t="s">
        <v>37</v>
      </c>
      <c r="D99">
        <v>24</v>
      </c>
      <c r="E99" s="69" t="s">
        <v>6</v>
      </c>
      <c r="G99" s="48">
        <v>3</v>
      </c>
      <c r="H99" s="55" t="s">
        <v>37</v>
      </c>
      <c r="J99" s="54">
        <v>19</v>
      </c>
    </row>
    <row r="100" spans="1:14" x14ac:dyDescent="0.35">
      <c r="A100" s="69" t="s">
        <v>7</v>
      </c>
      <c r="B100" s="48">
        <v>0</v>
      </c>
      <c r="C100" s="55" t="s">
        <v>38</v>
      </c>
      <c r="D100">
        <v>32</v>
      </c>
      <c r="E100" s="69" t="s">
        <v>7</v>
      </c>
      <c r="G100" s="48">
        <v>17</v>
      </c>
      <c r="H100" s="55" t="s">
        <v>38</v>
      </c>
      <c r="J100" s="54">
        <v>68</v>
      </c>
    </row>
    <row r="101" spans="1:14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  <c r="N101" s="12"/>
    </row>
    <row r="102" spans="1:14" x14ac:dyDescent="0.35">
      <c r="A102" s="69" t="s">
        <v>20</v>
      </c>
      <c r="B102" s="48"/>
      <c r="E102" s="69" t="s">
        <v>20</v>
      </c>
      <c r="G102" s="48">
        <v>8</v>
      </c>
      <c r="J102" s="54"/>
      <c r="N102" s="12"/>
    </row>
    <row r="103" spans="1:14" ht="15" thickBot="1" x14ac:dyDescent="0.4">
      <c r="A103" s="50"/>
      <c r="B103" s="53">
        <f>SUM(B94:B102)</f>
        <v>196</v>
      </c>
      <c r="C103" s="50"/>
      <c r="D103" s="70">
        <f>SUM(D94:D102)</f>
        <v>196</v>
      </c>
      <c r="E103" s="50"/>
      <c r="F103" s="51"/>
      <c r="G103" s="53">
        <f>SUM(G94:G102)</f>
        <v>285</v>
      </c>
      <c r="H103" s="51"/>
      <c r="I103" s="51"/>
      <c r="J103" s="71">
        <f>SUM(J94:J102)</f>
        <v>285</v>
      </c>
    </row>
    <row r="105" spans="1:14" x14ac:dyDescent="0.35">
      <c r="A105" s="34" t="s">
        <v>79</v>
      </c>
      <c r="B105" s="34">
        <f>B11</f>
        <v>86</v>
      </c>
      <c r="D105" s="267" t="s">
        <v>296</v>
      </c>
      <c r="E105" s="267"/>
      <c r="F105" s="267"/>
      <c r="G105" s="34">
        <f>D25</f>
        <v>431</v>
      </c>
    </row>
    <row r="106" spans="1:14" ht="29" x14ac:dyDescent="0.35">
      <c r="A106" s="35" t="s">
        <v>264</v>
      </c>
      <c r="B106" s="34">
        <f>J77</f>
        <v>95</v>
      </c>
      <c r="D106" s="267" t="s">
        <v>297</v>
      </c>
      <c r="E106" s="267"/>
      <c r="F106" s="267"/>
      <c r="G106" s="36">
        <f>((C25-B107)/B25)</f>
        <v>0.94965953307392992</v>
      </c>
    </row>
    <row r="107" spans="1:14" ht="29" x14ac:dyDescent="0.35">
      <c r="A107" s="35" t="s">
        <v>398</v>
      </c>
      <c r="B107" s="35">
        <v>1052</v>
      </c>
    </row>
    <row r="108" spans="1:14" x14ac:dyDescent="0.35">
      <c r="A108" s="34" t="s">
        <v>397</v>
      </c>
      <c r="B108" s="34">
        <f>B103</f>
        <v>196</v>
      </c>
    </row>
    <row r="109" spans="1:14" x14ac:dyDescent="0.35">
      <c r="A109" s="34" t="s">
        <v>27</v>
      </c>
      <c r="B109" s="38">
        <f>C25</f>
        <v>12767</v>
      </c>
      <c r="D109" s="267" t="s">
        <v>82</v>
      </c>
      <c r="E109" s="267"/>
      <c r="F109" s="267"/>
      <c r="G109" s="34">
        <v>276</v>
      </c>
    </row>
  </sheetData>
  <mergeCells count="43">
    <mergeCell ref="A79:B79"/>
    <mergeCell ref="A14:D14"/>
    <mergeCell ref="A69:D69"/>
    <mergeCell ref="A70:D70"/>
    <mergeCell ref="A71:D71"/>
    <mergeCell ref="A72:D72"/>
    <mergeCell ref="B80:D81"/>
    <mergeCell ref="E80:G81"/>
    <mergeCell ref="H80:J81"/>
    <mergeCell ref="B82:D82"/>
    <mergeCell ref="E82:G82"/>
    <mergeCell ref="H82:J82"/>
    <mergeCell ref="B83:D83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B89:D89"/>
    <mergeCell ref="E89:G89"/>
    <mergeCell ref="H89:J89"/>
    <mergeCell ref="A91:J91"/>
    <mergeCell ref="A92:D92"/>
    <mergeCell ref="E92:J92"/>
    <mergeCell ref="D109:F109"/>
    <mergeCell ref="A93:B93"/>
    <mergeCell ref="C93:D93"/>
    <mergeCell ref="E93:G93"/>
    <mergeCell ref="H93:J93"/>
    <mergeCell ref="D105:F105"/>
    <mergeCell ref="D106:F106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4B074-F642-4E02-95EA-668D943959E9}">
  <dimension ref="A1:N109"/>
  <sheetViews>
    <sheetView topLeftCell="A6" zoomScaleNormal="100" workbookViewId="0">
      <selection activeCell="B94" sqref="B94:B102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36</v>
      </c>
    </row>
    <row r="3" spans="1:13" x14ac:dyDescent="0.35">
      <c r="A3" s="8" t="s">
        <v>2</v>
      </c>
      <c r="B3">
        <v>10</v>
      </c>
    </row>
    <row r="4" spans="1:13" x14ac:dyDescent="0.35">
      <c r="A4" s="8" t="s">
        <v>3</v>
      </c>
      <c r="B4">
        <v>37</v>
      </c>
    </row>
    <row r="5" spans="1:13" x14ac:dyDescent="0.35">
      <c r="A5" s="8" t="s">
        <v>4</v>
      </c>
      <c r="B5">
        <v>1</v>
      </c>
    </row>
    <row r="6" spans="1:13" x14ac:dyDescent="0.35">
      <c r="A6" s="8" t="s">
        <v>5</v>
      </c>
      <c r="B6">
        <v>2</v>
      </c>
    </row>
    <row r="7" spans="1:13" x14ac:dyDescent="0.35">
      <c r="A7" s="8" t="s">
        <v>6</v>
      </c>
      <c r="B7">
        <v>9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2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97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48" t="s">
        <v>17</v>
      </c>
      <c r="B14" s="249"/>
      <c r="C14" s="249"/>
      <c r="D14" s="250"/>
      <c r="E14" s="8" t="s">
        <v>117</v>
      </c>
    </row>
    <row r="15" spans="1:13" ht="30.5" thickBot="1" x14ac:dyDescent="0.4">
      <c r="A15" s="16"/>
      <c r="B15" s="28" t="s">
        <v>399</v>
      </c>
      <c r="C15" s="28" t="s">
        <v>400</v>
      </c>
      <c r="D15" s="29" t="s">
        <v>21</v>
      </c>
    </row>
    <row r="16" spans="1:13" ht="15" thickTop="1" x14ac:dyDescent="0.35">
      <c r="A16" s="17" t="s">
        <v>1</v>
      </c>
      <c r="B16" s="30">
        <v>4717</v>
      </c>
      <c r="C16" s="30">
        <v>4651</v>
      </c>
      <c r="D16" s="31">
        <f t="shared" ref="D16:D25" si="0">C16-B16</f>
        <v>-66</v>
      </c>
      <c r="M16" s="68"/>
    </row>
    <row r="17" spans="1:13" x14ac:dyDescent="0.35">
      <c r="A17" s="17" t="s">
        <v>2</v>
      </c>
      <c r="B17" s="30">
        <v>6107</v>
      </c>
      <c r="C17" s="30">
        <v>6184</v>
      </c>
      <c r="D17" s="31">
        <f t="shared" si="0"/>
        <v>77</v>
      </c>
      <c r="E17" s="12"/>
    </row>
    <row r="18" spans="1:13" x14ac:dyDescent="0.35">
      <c r="A18" s="17" t="s">
        <v>3</v>
      </c>
      <c r="B18" s="30">
        <v>894</v>
      </c>
      <c r="C18" s="30">
        <v>1378</v>
      </c>
      <c r="D18" s="31">
        <f t="shared" si="0"/>
        <v>484</v>
      </c>
      <c r="E18" s="12"/>
    </row>
    <row r="19" spans="1:13" x14ac:dyDescent="0.35">
      <c r="A19" s="17" t="s">
        <v>4</v>
      </c>
      <c r="B19" s="30">
        <v>148</v>
      </c>
      <c r="C19" s="30">
        <v>172</v>
      </c>
      <c r="D19" s="31">
        <f t="shared" si="0"/>
        <v>24</v>
      </c>
      <c r="E19" s="12"/>
    </row>
    <row r="20" spans="1:13" x14ac:dyDescent="0.35">
      <c r="A20" s="17" t="s">
        <v>5</v>
      </c>
      <c r="B20" s="30">
        <v>159</v>
      </c>
      <c r="C20" s="30">
        <v>194</v>
      </c>
      <c r="D20" s="31">
        <f t="shared" si="0"/>
        <v>35</v>
      </c>
      <c r="E20" s="12"/>
    </row>
    <row r="21" spans="1:13" x14ac:dyDescent="0.35">
      <c r="A21" s="17" t="s">
        <v>6</v>
      </c>
      <c r="B21" s="30">
        <v>31</v>
      </c>
      <c r="C21" s="30">
        <v>110</v>
      </c>
      <c r="D21" s="31">
        <f t="shared" si="0"/>
        <v>79</v>
      </c>
      <c r="E21" s="12"/>
    </row>
    <row r="22" spans="1:13" x14ac:dyDescent="0.35">
      <c r="A22" s="17" t="s">
        <v>7</v>
      </c>
      <c r="B22" s="30">
        <v>76</v>
      </c>
      <c r="C22" s="30">
        <v>37</v>
      </c>
      <c r="D22" s="31">
        <f t="shared" si="0"/>
        <v>-39</v>
      </c>
      <c r="E22" s="12"/>
    </row>
    <row r="23" spans="1:13" x14ac:dyDescent="0.35">
      <c r="A23" s="17" t="s">
        <v>8</v>
      </c>
      <c r="B23" s="15">
        <v>71</v>
      </c>
      <c r="C23" s="15">
        <v>79</v>
      </c>
      <c r="D23" s="18">
        <f t="shared" si="0"/>
        <v>8</v>
      </c>
      <c r="E23" s="12"/>
    </row>
    <row r="24" spans="1:13" x14ac:dyDescent="0.35">
      <c r="A24" s="17" t="s">
        <v>20</v>
      </c>
      <c r="B24" s="15">
        <v>51</v>
      </c>
      <c r="C24" s="15">
        <v>48</v>
      </c>
      <c r="D24" s="18">
        <f t="shared" si="0"/>
        <v>-3</v>
      </c>
      <c r="E24" s="12"/>
    </row>
    <row r="25" spans="1:13" ht="15" thickBot="1" x14ac:dyDescent="0.4">
      <c r="A25" s="19"/>
      <c r="B25" s="37">
        <f>SUM(B16:B24)</f>
        <v>12254</v>
      </c>
      <c r="C25" s="37">
        <f>SUM(C16:C24)</f>
        <v>12853</v>
      </c>
      <c r="D25" s="21">
        <f t="shared" si="0"/>
        <v>599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805</v>
      </c>
      <c r="C30" s="9">
        <v>1057</v>
      </c>
      <c r="D30" s="9">
        <v>201</v>
      </c>
      <c r="E30" s="9">
        <v>36</v>
      </c>
      <c r="F30" s="9">
        <v>26</v>
      </c>
      <c r="G30" s="9">
        <v>24</v>
      </c>
      <c r="H30" s="9">
        <v>0</v>
      </c>
      <c r="I30" s="9">
        <v>39</v>
      </c>
      <c r="J30" s="9">
        <f t="shared" ref="J30:J36" si="1">SUM(B30:I30)</f>
        <v>2188</v>
      </c>
    </row>
    <row r="31" spans="1:13" x14ac:dyDescent="0.35">
      <c r="A31" s="8" t="s">
        <v>33</v>
      </c>
      <c r="B31" s="9">
        <v>801</v>
      </c>
      <c r="C31" s="9">
        <v>1051</v>
      </c>
      <c r="D31" s="9">
        <v>199</v>
      </c>
      <c r="E31" s="9">
        <v>32</v>
      </c>
      <c r="F31" s="9">
        <v>30</v>
      </c>
      <c r="G31" s="9">
        <v>14</v>
      </c>
      <c r="H31" s="9">
        <v>3</v>
      </c>
      <c r="I31" s="9">
        <v>0</v>
      </c>
      <c r="J31" s="9">
        <f t="shared" si="1"/>
        <v>2130</v>
      </c>
    </row>
    <row r="32" spans="1:13" x14ac:dyDescent="0.35">
      <c r="A32" s="8" t="s">
        <v>34</v>
      </c>
      <c r="B32" s="9">
        <v>838</v>
      </c>
      <c r="C32" s="9">
        <v>1091</v>
      </c>
      <c r="D32" s="9">
        <v>194</v>
      </c>
      <c r="E32" s="9">
        <v>33</v>
      </c>
      <c r="F32" s="9">
        <v>32</v>
      </c>
      <c r="G32" s="9">
        <v>15</v>
      </c>
      <c r="H32" s="9">
        <v>1</v>
      </c>
      <c r="I32" s="9">
        <v>0</v>
      </c>
      <c r="J32" s="9">
        <f t="shared" si="1"/>
        <v>2204</v>
      </c>
      <c r="M32" s="68"/>
    </row>
    <row r="33" spans="1:14" x14ac:dyDescent="0.35">
      <c r="A33" s="8" t="s">
        <v>35</v>
      </c>
      <c r="B33" s="9">
        <v>650</v>
      </c>
      <c r="C33" s="9">
        <v>947</v>
      </c>
      <c r="D33" s="9">
        <v>230</v>
      </c>
      <c r="E33" s="9">
        <v>16</v>
      </c>
      <c r="F33" s="9">
        <v>31</v>
      </c>
      <c r="G33" s="9">
        <v>14</v>
      </c>
      <c r="H33" s="9">
        <v>0</v>
      </c>
      <c r="I33" s="9">
        <v>0</v>
      </c>
      <c r="J33" s="9">
        <f t="shared" si="1"/>
        <v>1888</v>
      </c>
    </row>
    <row r="34" spans="1:14" x14ac:dyDescent="0.35">
      <c r="A34" s="8" t="s">
        <v>36</v>
      </c>
      <c r="B34" s="9">
        <v>494</v>
      </c>
      <c r="C34" s="9">
        <v>629</v>
      </c>
      <c r="D34" s="9">
        <v>164</v>
      </c>
      <c r="E34" s="9">
        <v>9</v>
      </c>
      <c r="F34" s="9">
        <v>25</v>
      </c>
      <c r="G34" s="9">
        <v>14</v>
      </c>
      <c r="H34" s="9">
        <v>0</v>
      </c>
      <c r="I34" s="9">
        <v>0</v>
      </c>
      <c r="J34" s="9">
        <f t="shared" si="1"/>
        <v>1335</v>
      </c>
    </row>
    <row r="35" spans="1:14" x14ac:dyDescent="0.35">
      <c r="A35" s="8" t="s">
        <v>37</v>
      </c>
      <c r="B35" s="9">
        <v>416</v>
      </c>
      <c r="C35" s="9">
        <v>512</v>
      </c>
      <c r="D35" s="9">
        <v>151</v>
      </c>
      <c r="E35" s="9">
        <v>18</v>
      </c>
      <c r="F35" s="9">
        <v>21</v>
      </c>
      <c r="G35" s="9">
        <v>3</v>
      </c>
      <c r="H35" s="9">
        <v>2</v>
      </c>
      <c r="I35" s="9">
        <v>0</v>
      </c>
      <c r="J35" s="9">
        <f t="shared" si="1"/>
        <v>1123</v>
      </c>
    </row>
    <row r="36" spans="1:14" x14ac:dyDescent="0.35">
      <c r="A36" s="8" t="s">
        <v>38</v>
      </c>
      <c r="B36" s="9">
        <v>682</v>
      </c>
      <c r="C36" s="9">
        <v>937</v>
      </c>
      <c r="D36" s="9">
        <v>239</v>
      </c>
      <c r="E36" s="9">
        <v>30</v>
      </c>
      <c r="F36" s="9">
        <v>31</v>
      </c>
      <c r="G36" s="9">
        <v>26</v>
      </c>
      <c r="H36" s="9">
        <v>31</v>
      </c>
      <c r="I36" s="9">
        <v>9</v>
      </c>
      <c r="J36" s="9">
        <f t="shared" si="1"/>
        <v>1985</v>
      </c>
    </row>
    <row r="37" spans="1:14" ht="15" thickBot="1" x14ac:dyDescent="0.4">
      <c r="B37" s="13">
        <f t="shared" ref="B37:J37" si="2">SUM(B30:B36)</f>
        <v>4686</v>
      </c>
      <c r="C37" s="13">
        <f t="shared" si="2"/>
        <v>6224</v>
      </c>
      <c r="D37" s="13">
        <f t="shared" si="2"/>
        <v>1378</v>
      </c>
      <c r="E37" s="13">
        <f t="shared" si="2"/>
        <v>174</v>
      </c>
      <c r="F37" s="13">
        <f t="shared" si="2"/>
        <v>196</v>
      </c>
      <c r="G37" s="13">
        <f t="shared" si="2"/>
        <v>110</v>
      </c>
      <c r="H37" s="13">
        <f t="shared" si="2"/>
        <v>37</v>
      </c>
      <c r="I37" s="13">
        <f t="shared" si="2"/>
        <v>48</v>
      </c>
      <c r="J37" s="13">
        <f t="shared" si="2"/>
        <v>12853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270</v>
      </c>
      <c r="B69" s="251"/>
      <c r="C69" s="251"/>
      <c r="D69" s="251"/>
      <c r="E69" s="67">
        <v>5</v>
      </c>
    </row>
    <row r="70" spans="1:10" x14ac:dyDescent="0.35">
      <c r="A70" s="251" t="s">
        <v>271</v>
      </c>
      <c r="B70" s="251"/>
      <c r="C70" s="251"/>
      <c r="D70" s="251"/>
      <c r="E70" s="67">
        <v>15</v>
      </c>
    </row>
    <row r="71" spans="1:10" x14ac:dyDescent="0.35">
      <c r="A71" s="251" t="s">
        <v>401</v>
      </c>
      <c r="B71" s="251"/>
      <c r="C71" s="251"/>
      <c r="D71" s="251"/>
      <c r="E71" s="34">
        <v>10</v>
      </c>
    </row>
    <row r="72" spans="1:10" x14ac:dyDescent="0.35">
      <c r="A72" s="251" t="s">
        <v>273</v>
      </c>
      <c r="B72" s="252"/>
      <c r="C72" s="252"/>
      <c r="D72" s="252"/>
      <c r="E72" s="34">
        <v>8</v>
      </c>
    </row>
    <row r="74" spans="1:10" ht="17.5" thickBot="1" x14ac:dyDescent="0.45">
      <c r="A74" s="39" t="s">
        <v>97</v>
      </c>
      <c r="B74" s="39"/>
      <c r="C74" s="39"/>
    </row>
    <row r="75" spans="1:10" ht="15" thickTop="1" x14ac:dyDescent="0.35"/>
    <row r="76" spans="1:10" ht="15" thickBot="1" x14ac:dyDescent="0.4">
      <c r="A76" s="43">
        <v>44470</v>
      </c>
      <c r="B76" s="43">
        <v>44440</v>
      </c>
      <c r="C76" s="43">
        <v>44409</v>
      </c>
      <c r="D76" s="43">
        <v>44378</v>
      </c>
      <c r="E76" s="43">
        <v>44348</v>
      </c>
      <c r="F76" s="43" t="s">
        <v>402</v>
      </c>
      <c r="G76" s="72">
        <v>2020</v>
      </c>
      <c r="H76" s="45">
        <v>2019</v>
      </c>
      <c r="I76" s="43" t="s">
        <v>372</v>
      </c>
      <c r="J76" s="46" t="s">
        <v>44</v>
      </c>
    </row>
    <row r="77" spans="1:10" ht="15.5" thickTop="1" thickBot="1" x14ac:dyDescent="0.4">
      <c r="A77" s="42">
        <v>14</v>
      </c>
      <c r="B77" s="42">
        <v>20</v>
      </c>
      <c r="C77" s="42">
        <v>5</v>
      </c>
      <c r="D77" s="42">
        <v>6</v>
      </c>
      <c r="E77" s="42">
        <v>5</v>
      </c>
      <c r="F77" s="42">
        <v>12</v>
      </c>
      <c r="G77" s="42">
        <v>32</v>
      </c>
      <c r="H77" s="42">
        <v>9</v>
      </c>
      <c r="I77" s="42">
        <v>22</v>
      </c>
      <c r="J77" s="40">
        <f>SUM(A77:I77)</f>
        <v>125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403</v>
      </c>
      <c r="B80" s="265" t="s">
        <v>276</v>
      </c>
      <c r="C80" s="265"/>
      <c r="D80" s="265"/>
      <c r="E80" s="265" t="s">
        <v>277</v>
      </c>
      <c r="F80" s="265"/>
      <c r="G80" s="265"/>
      <c r="H80" s="265" t="s">
        <v>278</v>
      </c>
      <c r="I80" s="265"/>
      <c r="J80" s="265"/>
    </row>
    <row r="81" spans="1:14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4" x14ac:dyDescent="0.35">
      <c r="A82" s="49" t="s">
        <v>1</v>
      </c>
      <c r="B82" s="266">
        <v>51</v>
      </c>
      <c r="C82" s="266"/>
      <c r="D82" s="266"/>
      <c r="E82" s="264">
        <v>49</v>
      </c>
      <c r="F82" s="263"/>
      <c r="G82" s="263"/>
      <c r="H82" s="264">
        <v>114</v>
      </c>
      <c r="I82" s="263"/>
      <c r="J82" s="263"/>
    </row>
    <row r="83" spans="1:14" x14ac:dyDescent="0.35">
      <c r="A83" s="49" t="s">
        <v>2</v>
      </c>
      <c r="B83" s="263">
        <v>29</v>
      </c>
      <c r="C83" s="263"/>
      <c r="D83" s="263"/>
      <c r="E83" s="264">
        <v>36</v>
      </c>
      <c r="F83" s="263"/>
      <c r="G83" s="263"/>
      <c r="H83" s="264">
        <v>78</v>
      </c>
      <c r="I83" s="263"/>
      <c r="J83" s="263"/>
    </row>
    <row r="84" spans="1:14" x14ac:dyDescent="0.35">
      <c r="A84" s="49" t="s">
        <v>3</v>
      </c>
      <c r="B84" s="263">
        <v>31</v>
      </c>
      <c r="C84" s="263"/>
      <c r="D84" s="263"/>
      <c r="E84" s="264">
        <v>23</v>
      </c>
      <c r="F84" s="263"/>
      <c r="G84" s="263"/>
      <c r="H84" s="264">
        <v>30</v>
      </c>
      <c r="I84" s="263"/>
      <c r="J84" s="263"/>
    </row>
    <row r="85" spans="1:14" x14ac:dyDescent="0.35">
      <c r="A85" s="49" t="s">
        <v>4</v>
      </c>
      <c r="B85" s="263">
        <v>4</v>
      </c>
      <c r="C85" s="263"/>
      <c r="D85" s="263"/>
      <c r="E85" s="264">
        <v>3</v>
      </c>
      <c r="F85" s="263"/>
      <c r="G85" s="263"/>
      <c r="H85" s="264">
        <v>8</v>
      </c>
      <c r="I85" s="263"/>
      <c r="J85" s="263"/>
    </row>
    <row r="86" spans="1:14" x14ac:dyDescent="0.35">
      <c r="A86" s="49" t="s">
        <v>5</v>
      </c>
      <c r="B86" s="263">
        <v>1</v>
      </c>
      <c r="C86" s="263"/>
      <c r="D86" s="263"/>
      <c r="E86" s="264">
        <v>6</v>
      </c>
      <c r="F86" s="263"/>
      <c r="G86" s="263"/>
      <c r="H86" s="264">
        <v>4</v>
      </c>
      <c r="I86" s="263"/>
      <c r="J86" s="263"/>
    </row>
    <row r="87" spans="1:14" x14ac:dyDescent="0.35">
      <c r="A87" s="49" t="s">
        <v>6</v>
      </c>
      <c r="B87" s="263">
        <v>0</v>
      </c>
      <c r="C87" s="263"/>
      <c r="D87" s="263"/>
      <c r="E87" s="264">
        <v>1</v>
      </c>
      <c r="F87" s="263"/>
      <c r="G87" s="263"/>
      <c r="H87" s="264">
        <v>1</v>
      </c>
      <c r="I87" s="263"/>
      <c r="J87" s="263"/>
    </row>
    <row r="88" spans="1:14" x14ac:dyDescent="0.35">
      <c r="A88" s="49" t="s">
        <v>7</v>
      </c>
      <c r="B88" s="263">
        <v>0</v>
      </c>
      <c r="C88" s="263"/>
      <c r="D88" s="263"/>
      <c r="E88" s="264">
        <v>1</v>
      </c>
      <c r="F88" s="263"/>
      <c r="G88" s="263"/>
      <c r="H88" s="264">
        <v>1</v>
      </c>
      <c r="I88" s="263"/>
      <c r="J88" s="263"/>
    </row>
    <row r="89" spans="1:14" x14ac:dyDescent="0.35">
      <c r="A89" s="65" t="s">
        <v>15</v>
      </c>
      <c r="B89" s="262">
        <f>SUM(B82:D88)</f>
        <v>116</v>
      </c>
      <c r="C89" s="263"/>
      <c r="D89" s="263"/>
      <c r="E89" s="262">
        <f>SUM(E82:G88)</f>
        <v>119</v>
      </c>
      <c r="F89" s="263"/>
      <c r="G89" s="263"/>
      <c r="H89" s="262">
        <f>SUM(H82:J88)</f>
        <v>236</v>
      </c>
      <c r="I89" s="263"/>
      <c r="J89" s="263"/>
    </row>
    <row r="91" spans="1:14" ht="16" thickBot="1" x14ac:dyDescent="0.4">
      <c r="A91" s="268" t="s">
        <v>404</v>
      </c>
      <c r="B91" s="268"/>
      <c r="C91" s="268"/>
      <c r="D91" s="268"/>
      <c r="E91" s="268"/>
      <c r="F91" s="268"/>
      <c r="G91" s="268"/>
      <c r="H91" s="268"/>
      <c r="I91" s="268"/>
      <c r="J91" s="268"/>
    </row>
    <row r="92" spans="1:14" ht="44.25" customHeight="1" x14ac:dyDescent="0.35">
      <c r="A92" s="269">
        <v>2021</v>
      </c>
      <c r="B92" s="270"/>
      <c r="C92" s="270"/>
      <c r="D92" s="270"/>
      <c r="E92" s="269">
        <v>2020</v>
      </c>
      <c r="F92" s="270"/>
      <c r="G92" s="270"/>
      <c r="H92" s="270"/>
      <c r="I92" s="270"/>
      <c r="J92" s="271"/>
    </row>
    <row r="93" spans="1:14" ht="15" thickBot="1" x14ac:dyDescent="0.4">
      <c r="A93" s="256" t="s">
        <v>114</v>
      </c>
      <c r="B93" s="257"/>
      <c r="C93" s="257" t="s">
        <v>115</v>
      </c>
      <c r="D93" s="257"/>
      <c r="E93" s="256" t="s">
        <v>114</v>
      </c>
      <c r="F93" s="257"/>
      <c r="G93" s="257"/>
      <c r="H93" s="257" t="s">
        <v>115</v>
      </c>
      <c r="I93" s="257"/>
      <c r="J93" s="258"/>
      <c r="N93" s="12"/>
    </row>
    <row r="94" spans="1:14" x14ac:dyDescent="0.35">
      <c r="A94" s="69" t="s">
        <v>1</v>
      </c>
      <c r="B94" s="52">
        <v>62</v>
      </c>
      <c r="C94" s="55" t="s">
        <v>32</v>
      </c>
      <c r="D94">
        <v>23</v>
      </c>
      <c r="E94" s="69" t="s">
        <v>1</v>
      </c>
      <c r="G94" s="48">
        <v>68</v>
      </c>
      <c r="H94" s="55" t="s">
        <v>32</v>
      </c>
      <c r="J94" s="54">
        <v>29</v>
      </c>
    </row>
    <row r="95" spans="1:14" x14ac:dyDescent="0.35">
      <c r="A95" s="69" t="s">
        <v>2</v>
      </c>
      <c r="B95" s="48">
        <v>25</v>
      </c>
      <c r="C95" s="55" t="s">
        <v>116</v>
      </c>
      <c r="D95">
        <v>13</v>
      </c>
      <c r="E95" s="69" t="s">
        <v>2</v>
      </c>
      <c r="G95" s="48">
        <v>54</v>
      </c>
      <c r="H95" s="55" t="s">
        <v>116</v>
      </c>
      <c r="J95" s="54">
        <v>19</v>
      </c>
    </row>
    <row r="96" spans="1:14" x14ac:dyDescent="0.35">
      <c r="A96" s="69" t="s">
        <v>3</v>
      </c>
      <c r="B96" s="48">
        <v>27</v>
      </c>
      <c r="C96" s="55" t="s">
        <v>34</v>
      </c>
      <c r="D96">
        <v>28</v>
      </c>
      <c r="E96" s="69" t="s">
        <v>3</v>
      </c>
      <c r="G96" s="48">
        <v>41</v>
      </c>
      <c r="H96" s="55" t="s">
        <v>34</v>
      </c>
      <c r="J96" s="54">
        <v>27</v>
      </c>
    </row>
    <row r="97" spans="1:14" x14ac:dyDescent="0.35">
      <c r="A97" s="69" t="s">
        <v>4</v>
      </c>
      <c r="B97" s="48">
        <v>4</v>
      </c>
      <c r="C97" s="55" t="s">
        <v>35</v>
      </c>
      <c r="D97">
        <v>17</v>
      </c>
      <c r="E97" s="69" t="s">
        <v>4</v>
      </c>
      <c r="G97" s="48">
        <v>7</v>
      </c>
      <c r="H97" s="55" t="s">
        <v>35</v>
      </c>
      <c r="J97" s="54">
        <v>25</v>
      </c>
    </row>
    <row r="98" spans="1:14" x14ac:dyDescent="0.35">
      <c r="A98" s="69" t="s">
        <v>5</v>
      </c>
      <c r="B98" s="48">
        <v>5</v>
      </c>
      <c r="C98" s="56" t="s">
        <v>36</v>
      </c>
      <c r="D98">
        <v>20</v>
      </c>
      <c r="E98" s="69" t="s">
        <v>5</v>
      </c>
      <c r="G98" s="48">
        <v>1</v>
      </c>
      <c r="H98" s="56" t="s">
        <v>36</v>
      </c>
      <c r="J98" s="54">
        <v>22</v>
      </c>
    </row>
    <row r="99" spans="1:14" x14ac:dyDescent="0.35">
      <c r="A99" s="69" t="s">
        <v>6</v>
      </c>
      <c r="B99" s="48">
        <v>0</v>
      </c>
      <c r="C99" s="55" t="s">
        <v>37</v>
      </c>
      <c r="D99">
        <v>9</v>
      </c>
      <c r="E99" s="69" t="s">
        <v>6</v>
      </c>
      <c r="G99" s="48">
        <v>4</v>
      </c>
      <c r="H99" s="55" t="s">
        <v>37</v>
      </c>
      <c r="J99" s="54">
        <v>20</v>
      </c>
    </row>
    <row r="100" spans="1:14" x14ac:dyDescent="0.35">
      <c r="A100" s="69" t="s">
        <v>7</v>
      </c>
      <c r="B100" s="48">
        <v>0</v>
      </c>
      <c r="C100" s="55" t="s">
        <v>38</v>
      </c>
      <c r="D100">
        <v>13</v>
      </c>
      <c r="E100" s="69" t="s">
        <v>7</v>
      </c>
      <c r="G100" s="48">
        <v>7</v>
      </c>
      <c r="H100" s="55" t="s">
        <v>38</v>
      </c>
      <c r="J100" s="54">
        <v>40</v>
      </c>
    </row>
    <row r="101" spans="1:14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4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  <c r="N102" s="12"/>
    </row>
    <row r="103" spans="1:14" ht="15" thickBot="1" x14ac:dyDescent="0.4">
      <c r="A103" s="50"/>
      <c r="B103" s="53">
        <f>SUM(B94:B102)</f>
        <v>123</v>
      </c>
      <c r="C103" s="50"/>
      <c r="D103" s="70">
        <f>SUM(D94:D102)</f>
        <v>123</v>
      </c>
      <c r="E103" s="50"/>
      <c r="F103" s="51"/>
      <c r="G103" s="53">
        <f>SUM(G94:G102)</f>
        <v>182</v>
      </c>
      <c r="H103" s="51"/>
      <c r="I103" s="51"/>
      <c r="J103" s="71">
        <f>SUM(J94:J102)</f>
        <v>182</v>
      </c>
    </row>
    <row r="105" spans="1:14" x14ac:dyDescent="0.35">
      <c r="A105" s="34" t="s">
        <v>279</v>
      </c>
      <c r="B105" s="34">
        <f>B11</f>
        <v>97</v>
      </c>
      <c r="D105" s="267" t="s">
        <v>411</v>
      </c>
      <c r="E105" s="267"/>
      <c r="F105" s="267"/>
      <c r="G105" s="34">
        <f>D25</f>
        <v>599</v>
      </c>
    </row>
    <row r="106" spans="1:14" ht="29" x14ac:dyDescent="0.35">
      <c r="A106" s="35" t="s">
        <v>280</v>
      </c>
      <c r="B106" s="34">
        <f>J77</f>
        <v>125</v>
      </c>
      <c r="D106" s="267" t="s">
        <v>412</v>
      </c>
      <c r="E106" s="267"/>
      <c r="F106" s="267"/>
      <c r="G106" s="36">
        <f>((C25-B107)/B25)</f>
        <v>0.95976823894238616</v>
      </c>
    </row>
    <row r="107" spans="1:14" ht="29" x14ac:dyDescent="0.35">
      <c r="A107" s="35" t="s">
        <v>405</v>
      </c>
      <c r="B107" s="35">
        <v>1092</v>
      </c>
    </row>
    <row r="108" spans="1:14" x14ac:dyDescent="0.35">
      <c r="A108" s="34" t="s">
        <v>81</v>
      </c>
      <c r="B108" s="34">
        <f>B103</f>
        <v>123</v>
      </c>
    </row>
    <row r="109" spans="1:14" x14ac:dyDescent="0.35">
      <c r="A109" s="34" t="s">
        <v>27</v>
      </c>
      <c r="B109" s="38">
        <f>C25</f>
        <v>12853</v>
      </c>
      <c r="D109" s="267" t="s">
        <v>82</v>
      </c>
      <c r="E109" s="267"/>
      <c r="F109" s="267"/>
      <c r="G109" s="34">
        <v>276</v>
      </c>
    </row>
  </sheetData>
  <mergeCells count="43">
    <mergeCell ref="D109:F109"/>
    <mergeCell ref="A93:B93"/>
    <mergeCell ref="C93:D93"/>
    <mergeCell ref="E93:G93"/>
    <mergeCell ref="H93:J93"/>
    <mergeCell ref="D105:F105"/>
    <mergeCell ref="D106:F106"/>
    <mergeCell ref="B89:D89"/>
    <mergeCell ref="E89:G89"/>
    <mergeCell ref="H89:J89"/>
    <mergeCell ref="A91:J91"/>
    <mergeCell ref="A92:D92"/>
    <mergeCell ref="E92:J92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B83:D83"/>
    <mergeCell ref="E83:G83"/>
    <mergeCell ref="H83:J83"/>
    <mergeCell ref="B84:D84"/>
    <mergeCell ref="E84:G84"/>
    <mergeCell ref="H84:J84"/>
    <mergeCell ref="B80:D81"/>
    <mergeCell ref="E80:G81"/>
    <mergeCell ref="H80:J81"/>
    <mergeCell ref="B82:D82"/>
    <mergeCell ref="E82:G82"/>
    <mergeCell ref="H82:J82"/>
    <mergeCell ref="A79:B79"/>
    <mergeCell ref="A14:D14"/>
    <mergeCell ref="A69:D69"/>
    <mergeCell ref="A70:D70"/>
    <mergeCell ref="A71:D71"/>
    <mergeCell ref="A72:D72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4A4A9-E394-4C59-877E-C00788A59560}">
  <dimension ref="A1:N109"/>
  <sheetViews>
    <sheetView topLeftCell="A57" zoomScaleNormal="100" workbookViewId="0">
      <selection activeCell="C25" sqref="C25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31</v>
      </c>
    </row>
    <row r="3" spans="1:13" x14ac:dyDescent="0.35">
      <c r="A3" s="8" t="s">
        <v>2</v>
      </c>
      <c r="B3">
        <v>9</v>
      </c>
    </row>
    <row r="4" spans="1:13" x14ac:dyDescent="0.35">
      <c r="A4" s="8" t="s">
        <v>3</v>
      </c>
      <c r="B4">
        <v>34</v>
      </c>
    </row>
    <row r="5" spans="1:13" x14ac:dyDescent="0.35">
      <c r="A5" s="8" t="s">
        <v>4</v>
      </c>
      <c r="B5">
        <v>2</v>
      </c>
    </row>
    <row r="6" spans="1:13" x14ac:dyDescent="0.35">
      <c r="A6" s="8" t="s">
        <v>5</v>
      </c>
      <c r="B6">
        <v>0</v>
      </c>
    </row>
    <row r="7" spans="1:13" x14ac:dyDescent="0.35">
      <c r="A7" s="8" t="s">
        <v>6</v>
      </c>
      <c r="B7">
        <v>1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77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48" t="s">
        <v>17</v>
      </c>
      <c r="B14" s="249"/>
      <c r="C14" s="249"/>
      <c r="D14" s="250"/>
      <c r="E14" s="8" t="s">
        <v>117</v>
      </c>
    </row>
    <row r="15" spans="1:13" ht="30.5" thickBot="1" x14ac:dyDescent="0.4">
      <c r="A15" s="16"/>
      <c r="B15" s="28" t="s">
        <v>406</v>
      </c>
      <c r="C15" s="28" t="s">
        <v>407</v>
      </c>
      <c r="D15" s="29" t="s">
        <v>21</v>
      </c>
    </row>
    <row r="16" spans="1:13" ht="15" thickTop="1" x14ac:dyDescent="0.35">
      <c r="A16" s="17" t="s">
        <v>1</v>
      </c>
      <c r="B16" s="30">
        <v>4727</v>
      </c>
      <c r="C16" s="30">
        <v>4714</v>
      </c>
      <c r="D16" s="31">
        <f t="shared" ref="D16:D25" si="0">C16-B16</f>
        <v>-13</v>
      </c>
      <c r="M16" s="68"/>
    </row>
    <row r="17" spans="1:13" x14ac:dyDescent="0.35">
      <c r="A17" s="17" t="s">
        <v>2</v>
      </c>
      <c r="B17" s="30">
        <v>6105</v>
      </c>
      <c r="C17" s="30">
        <v>6221</v>
      </c>
      <c r="D17" s="31">
        <f t="shared" si="0"/>
        <v>116</v>
      </c>
      <c r="E17" s="12"/>
    </row>
    <row r="18" spans="1:13" x14ac:dyDescent="0.35">
      <c r="A18" s="17" t="s">
        <v>3</v>
      </c>
      <c r="B18" s="30">
        <v>884</v>
      </c>
      <c r="C18" s="30">
        <v>1419</v>
      </c>
      <c r="D18" s="31">
        <f t="shared" si="0"/>
        <v>535</v>
      </c>
      <c r="E18" s="12"/>
    </row>
    <row r="19" spans="1:13" x14ac:dyDescent="0.35">
      <c r="A19" s="17" t="s">
        <v>4</v>
      </c>
      <c r="B19" s="30">
        <v>149</v>
      </c>
      <c r="C19" s="30">
        <v>175</v>
      </c>
      <c r="D19" s="31">
        <f t="shared" si="0"/>
        <v>26</v>
      </c>
      <c r="E19" s="12"/>
    </row>
    <row r="20" spans="1:13" x14ac:dyDescent="0.35">
      <c r="A20" s="17" t="s">
        <v>5</v>
      </c>
      <c r="B20" s="30">
        <v>156</v>
      </c>
      <c r="C20" s="30">
        <v>189</v>
      </c>
      <c r="D20" s="31">
        <f t="shared" si="0"/>
        <v>33</v>
      </c>
      <c r="E20" s="12"/>
    </row>
    <row r="21" spans="1:13" x14ac:dyDescent="0.35">
      <c r="A21" s="17" t="s">
        <v>6</v>
      </c>
      <c r="B21" s="30">
        <v>30</v>
      </c>
      <c r="C21" s="30">
        <v>112</v>
      </c>
      <c r="D21" s="31">
        <f t="shared" si="0"/>
        <v>82</v>
      </c>
      <c r="E21" s="12"/>
    </row>
    <row r="22" spans="1:13" x14ac:dyDescent="0.35">
      <c r="A22" s="17" t="s">
        <v>7</v>
      </c>
      <c r="B22" s="30">
        <v>75</v>
      </c>
      <c r="C22" s="30">
        <v>0</v>
      </c>
      <c r="D22" s="31">
        <f t="shared" si="0"/>
        <v>-75</v>
      </c>
      <c r="E22" s="12"/>
    </row>
    <row r="23" spans="1:13" x14ac:dyDescent="0.35">
      <c r="A23" s="17" t="s">
        <v>8</v>
      </c>
      <c r="B23" s="15">
        <v>71</v>
      </c>
      <c r="C23" s="15">
        <v>79</v>
      </c>
      <c r="D23" s="18">
        <f t="shared" si="0"/>
        <v>8</v>
      </c>
      <c r="E23" s="12"/>
    </row>
    <row r="24" spans="1:13" x14ac:dyDescent="0.35">
      <c r="A24" s="17" t="s">
        <v>20</v>
      </c>
      <c r="B24" s="15">
        <v>50</v>
      </c>
      <c r="C24" s="15">
        <v>48</v>
      </c>
      <c r="D24" s="18">
        <f t="shared" si="0"/>
        <v>-2</v>
      </c>
      <c r="E24" s="12"/>
    </row>
    <row r="25" spans="1:13" ht="15" thickBot="1" x14ac:dyDescent="0.4">
      <c r="A25" s="19"/>
      <c r="B25" s="37">
        <f>SUM(B16:B24)</f>
        <v>12247</v>
      </c>
      <c r="C25" s="37">
        <f>SUM(C16:C24)</f>
        <v>12957</v>
      </c>
      <c r="D25" s="21">
        <f t="shared" si="0"/>
        <v>710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800</v>
      </c>
      <c r="C30" s="9">
        <v>1064</v>
      </c>
      <c r="D30" s="9">
        <v>211</v>
      </c>
      <c r="E30" s="9">
        <v>37</v>
      </c>
      <c r="F30" s="9">
        <v>24</v>
      </c>
      <c r="G30" s="9">
        <v>25</v>
      </c>
      <c r="H30" s="9">
        <v>0</v>
      </c>
      <c r="I30" s="9">
        <v>39</v>
      </c>
      <c r="J30" s="9">
        <f t="shared" ref="J30:J36" si="1">SUM(B30:I30)</f>
        <v>2200</v>
      </c>
    </row>
    <row r="31" spans="1:13" x14ac:dyDescent="0.35">
      <c r="A31" s="8" t="s">
        <v>33</v>
      </c>
      <c r="B31" s="9">
        <v>796</v>
      </c>
      <c r="C31" s="9">
        <v>1055</v>
      </c>
      <c r="D31" s="9">
        <v>201</v>
      </c>
      <c r="E31" s="9">
        <v>33</v>
      </c>
      <c r="F31" s="9">
        <v>30</v>
      </c>
      <c r="G31" s="9">
        <v>14</v>
      </c>
      <c r="H31" s="9">
        <v>0</v>
      </c>
      <c r="I31" s="9">
        <v>0</v>
      </c>
      <c r="J31" s="9">
        <f t="shared" si="1"/>
        <v>2129</v>
      </c>
    </row>
    <row r="32" spans="1:13" x14ac:dyDescent="0.35">
      <c r="A32" s="8" t="s">
        <v>34</v>
      </c>
      <c r="B32" s="9">
        <v>858</v>
      </c>
      <c r="C32" s="9">
        <v>1086</v>
      </c>
      <c r="D32" s="9">
        <v>196</v>
      </c>
      <c r="E32" s="9">
        <v>34</v>
      </c>
      <c r="F32" s="9">
        <v>28</v>
      </c>
      <c r="G32" s="9">
        <v>16</v>
      </c>
      <c r="H32" s="9">
        <v>0</v>
      </c>
      <c r="I32" s="9">
        <v>0</v>
      </c>
      <c r="J32" s="9">
        <f t="shared" si="1"/>
        <v>2218</v>
      </c>
      <c r="M32" s="68"/>
    </row>
    <row r="33" spans="1:14" x14ac:dyDescent="0.35">
      <c r="A33" s="8" t="s">
        <v>35</v>
      </c>
      <c r="B33" s="9">
        <v>656</v>
      </c>
      <c r="C33" s="9">
        <v>954</v>
      </c>
      <c r="D33" s="9">
        <v>240</v>
      </c>
      <c r="E33" s="9">
        <v>18</v>
      </c>
      <c r="F33" s="9">
        <v>31</v>
      </c>
      <c r="G33" s="9">
        <v>14</v>
      </c>
      <c r="H33" s="9">
        <v>0</v>
      </c>
      <c r="I33" s="9">
        <v>0</v>
      </c>
      <c r="J33" s="9">
        <f t="shared" si="1"/>
        <v>1913</v>
      </c>
    </row>
    <row r="34" spans="1:14" x14ac:dyDescent="0.35">
      <c r="A34" s="8" t="s">
        <v>36</v>
      </c>
      <c r="B34" s="9">
        <v>495</v>
      </c>
      <c r="C34" s="9">
        <v>628</v>
      </c>
      <c r="D34" s="9">
        <v>171</v>
      </c>
      <c r="E34" s="9">
        <v>9</v>
      </c>
      <c r="F34" s="9">
        <v>25</v>
      </c>
      <c r="G34" s="9">
        <v>14</v>
      </c>
      <c r="H34" s="9">
        <v>0</v>
      </c>
      <c r="I34" s="9">
        <v>0</v>
      </c>
      <c r="J34" s="9">
        <f t="shared" si="1"/>
        <v>1342</v>
      </c>
    </row>
    <row r="35" spans="1:14" x14ac:dyDescent="0.35">
      <c r="A35" s="8" t="s">
        <v>37</v>
      </c>
      <c r="B35" s="9">
        <v>427</v>
      </c>
      <c r="C35" s="9">
        <v>514</v>
      </c>
      <c r="D35" s="9">
        <v>155</v>
      </c>
      <c r="E35" s="9">
        <v>19</v>
      </c>
      <c r="F35" s="9">
        <v>22</v>
      </c>
      <c r="G35" s="9">
        <v>3</v>
      </c>
      <c r="H35" s="9">
        <v>0</v>
      </c>
      <c r="I35" s="9">
        <v>0</v>
      </c>
      <c r="J35" s="9">
        <f t="shared" si="1"/>
        <v>1140</v>
      </c>
    </row>
    <row r="36" spans="1:14" x14ac:dyDescent="0.35">
      <c r="A36" s="8" t="s">
        <v>38</v>
      </c>
      <c r="B36" s="9">
        <v>717</v>
      </c>
      <c r="C36" s="9">
        <v>960</v>
      </c>
      <c r="D36" s="9">
        <v>245</v>
      </c>
      <c r="E36" s="9">
        <v>27</v>
      </c>
      <c r="F36" s="9">
        <v>31</v>
      </c>
      <c r="G36" s="9">
        <v>26</v>
      </c>
      <c r="H36" s="9">
        <v>0</v>
      </c>
      <c r="I36" s="9">
        <v>9</v>
      </c>
      <c r="J36" s="9">
        <f t="shared" si="1"/>
        <v>2015</v>
      </c>
    </row>
    <row r="37" spans="1:14" ht="15" thickBot="1" x14ac:dyDescent="0.4">
      <c r="B37" s="13">
        <f t="shared" ref="B37:J37" si="2">SUM(B30:B36)</f>
        <v>4749</v>
      </c>
      <c r="C37" s="13">
        <f t="shared" si="2"/>
        <v>6261</v>
      </c>
      <c r="D37" s="13">
        <f t="shared" si="2"/>
        <v>1419</v>
      </c>
      <c r="E37" s="13">
        <f t="shared" si="2"/>
        <v>177</v>
      </c>
      <c r="F37" s="13">
        <f t="shared" si="2"/>
        <v>191</v>
      </c>
      <c r="G37" s="13">
        <f t="shared" si="2"/>
        <v>112</v>
      </c>
      <c r="H37" s="13">
        <f t="shared" si="2"/>
        <v>0</v>
      </c>
      <c r="I37" s="13">
        <f t="shared" si="2"/>
        <v>48</v>
      </c>
      <c r="J37" s="13">
        <f t="shared" si="2"/>
        <v>12957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1" t="s">
        <v>284</v>
      </c>
      <c r="B69" s="251"/>
      <c r="C69" s="251"/>
      <c r="D69" s="251"/>
      <c r="E69" s="67">
        <v>4</v>
      </c>
    </row>
    <row r="70" spans="1:10" x14ac:dyDescent="0.35">
      <c r="A70" s="251" t="s">
        <v>285</v>
      </c>
      <c r="B70" s="251"/>
      <c r="C70" s="251"/>
      <c r="D70" s="251"/>
      <c r="E70" s="67">
        <v>11</v>
      </c>
    </row>
    <row r="71" spans="1:10" x14ac:dyDescent="0.35">
      <c r="A71" s="251" t="s">
        <v>408</v>
      </c>
      <c r="B71" s="251"/>
      <c r="C71" s="251"/>
      <c r="D71" s="251"/>
      <c r="E71" s="34">
        <v>8</v>
      </c>
    </row>
    <row r="72" spans="1:10" x14ac:dyDescent="0.35">
      <c r="A72" s="251" t="s">
        <v>287</v>
      </c>
      <c r="B72" s="252"/>
      <c r="C72" s="252"/>
      <c r="D72" s="252"/>
      <c r="E72" s="34">
        <v>4</v>
      </c>
    </row>
    <row r="74" spans="1:10" ht="17.5" thickBot="1" x14ac:dyDescent="0.45">
      <c r="A74" s="39" t="s">
        <v>102</v>
      </c>
      <c r="B74" s="39"/>
      <c r="C74" s="39"/>
    </row>
    <row r="75" spans="1:10" ht="15" thickTop="1" x14ac:dyDescent="0.35"/>
    <row r="76" spans="1:10" ht="15" thickBot="1" x14ac:dyDescent="0.4">
      <c r="A76" s="43">
        <v>44501</v>
      </c>
      <c r="B76" s="43">
        <v>44470</v>
      </c>
      <c r="C76" s="43">
        <v>44440</v>
      </c>
      <c r="D76" s="43">
        <v>44409</v>
      </c>
      <c r="E76" s="43">
        <v>44378</v>
      </c>
      <c r="F76" s="43" t="s">
        <v>409</v>
      </c>
      <c r="G76" s="72">
        <v>2020</v>
      </c>
      <c r="H76" s="45">
        <v>2019</v>
      </c>
      <c r="I76" s="43" t="s">
        <v>372</v>
      </c>
      <c r="J76" s="46" t="s">
        <v>44</v>
      </c>
    </row>
    <row r="77" spans="1:10" ht="15.5" thickTop="1" thickBot="1" x14ac:dyDescent="0.4">
      <c r="A77" s="42">
        <v>18</v>
      </c>
      <c r="B77" s="42">
        <v>13</v>
      </c>
      <c r="C77" s="42">
        <v>5</v>
      </c>
      <c r="D77" s="42">
        <v>5</v>
      </c>
      <c r="E77" s="42">
        <v>5</v>
      </c>
      <c r="F77" s="42">
        <v>8</v>
      </c>
      <c r="G77" s="42">
        <v>22</v>
      </c>
      <c r="H77" s="42">
        <v>7</v>
      </c>
      <c r="I77" s="42">
        <v>17</v>
      </c>
      <c r="J77" s="40">
        <f>SUM(A77:I77)</f>
        <v>100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39" t="s">
        <v>204</v>
      </c>
      <c r="B79" s="239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410</v>
      </c>
      <c r="B80" s="265" t="s">
        <v>290</v>
      </c>
      <c r="C80" s="265"/>
      <c r="D80" s="265"/>
      <c r="E80" s="265" t="s">
        <v>291</v>
      </c>
      <c r="F80" s="265"/>
      <c r="G80" s="265"/>
      <c r="H80" s="265" t="s">
        <v>292</v>
      </c>
      <c r="I80" s="265"/>
      <c r="J80" s="265"/>
    </row>
    <row r="81" spans="1:14" ht="15" thickBot="1" x14ac:dyDescent="0.4">
      <c r="A81" s="64" t="s">
        <v>207</v>
      </c>
      <c r="B81" s="265"/>
      <c r="C81" s="265"/>
      <c r="D81" s="265"/>
      <c r="E81" s="265"/>
      <c r="F81" s="265"/>
      <c r="G81" s="265"/>
      <c r="H81" s="265"/>
      <c r="I81" s="265"/>
      <c r="J81" s="265"/>
    </row>
    <row r="82" spans="1:14" x14ac:dyDescent="0.35">
      <c r="A82" s="49" t="s">
        <v>1</v>
      </c>
      <c r="B82" s="266">
        <v>35</v>
      </c>
      <c r="C82" s="266"/>
      <c r="D82" s="266"/>
      <c r="E82" s="264">
        <v>79</v>
      </c>
      <c r="F82" s="263"/>
      <c r="G82" s="263"/>
      <c r="H82" s="264">
        <v>98</v>
      </c>
      <c r="I82" s="263"/>
      <c r="J82" s="263"/>
    </row>
    <row r="83" spans="1:14" x14ac:dyDescent="0.35">
      <c r="A83" s="49" t="s">
        <v>2</v>
      </c>
      <c r="B83" s="263">
        <v>21</v>
      </c>
      <c r="C83" s="263"/>
      <c r="D83" s="263"/>
      <c r="E83" s="264">
        <v>55</v>
      </c>
      <c r="F83" s="263"/>
      <c r="G83" s="263"/>
      <c r="H83" s="264">
        <v>57</v>
      </c>
      <c r="I83" s="263"/>
      <c r="J83" s="263"/>
    </row>
    <row r="84" spans="1:14" x14ac:dyDescent="0.35">
      <c r="A84" s="49" t="s">
        <v>3</v>
      </c>
      <c r="B84" s="263">
        <v>18</v>
      </c>
      <c r="C84" s="263"/>
      <c r="D84" s="263"/>
      <c r="E84" s="264">
        <v>23</v>
      </c>
      <c r="F84" s="263"/>
      <c r="G84" s="263"/>
      <c r="H84" s="264">
        <v>29</v>
      </c>
      <c r="I84" s="263"/>
      <c r="J84" s="263"/>
    </row>
    <row r="85" spans="1:14" x14ac:dyDescent="0.35">
      <c r="A85" s="49" t="s">
        <v>4</v>
      </c>
      <c r="B85" s="263">
        <v>1</v>
      </c>
      <c r="C85" s="263"/>
      <c r="D85" s="263"/>
      <c r="E85" s="264">
        <v>6</v>
      </c>
      <c r="F85" s="263"/>
      <c r="G85" s="263"/>
      <c r="H85" s="264">
        <v>5</v>
      </c>
      <c r="I85" s="263"/>
      <c r="J85" s="263"/>
    </row>
    <row r="86" spans="1:14" x14ac:dyDescent="0.35">
      <c r="A86" s="49" t="s">
        <v>5</v>
      </c>
      <c r="B86" s="263">
        <v>5</v>
      </c>
      <c r="C86" s="263"/>
      <c r="D86" s="263"/>
      <c r="E86" s="264">
        <v>4</v>
      </c>
      <c r="F86" s="263"/>
      <c r="G86" s="263"/>
      <c r="H86" s="264">
        <v>6</v>
      </c>
      <c r="I86" s="263"/>
      <c r="J86" s="263"/>
    </row>
    <row r="87" spans="1:14" x14ac:dyDescent="0.35">
      <c r="A87" s="49" t="s">
        <v>6</v>
      </c>
      <c r="B87" s="263">
        <v>1</v>
      </c>
      <c r="C87" s="263"/>
      <c r="D87" s="263"/>
      <c r="E87" s="264">
        <v>1</v>
      </c>
      <c r="F87" s="263"/>
      <c r="G87" s="263"/>
      <c r="H87" s="264">
        <v>2</v>
      </c>
      <c r="I87" s="263"/>
      <c r="J87" s="263"/>
    </row>
    <row r="88" spans="1:14" x14ac:dyDescent="0.35">
      <c r="A88" s="49" t="s">
        <v>7</v>
      </c>
      <c r="B88" s="263">
        <v>0</v>
      </c>
      <c r="C88" s="263"/>
      <c r="D88" s="263"/>
      <c r="E88" s="264">
        <v>0</v>
      </c>
      <c r="F88" s="263"/>
      <c r="G88" s="263"/>
      <c r="H88" s="264">
        <v>0</v>
      </c>
      <c r="I88" s="263"/>
      <c r="J88" s="263"/>
    </row>
    <row r="89" spans="1:14" x14ac:dyDescent="0.35">
      <c r="A89" s="65" t="s">
        <v>15</v>
      </c>
      <c r="B89" s="262">
        <f>SUM(B82:D88)</f>
        <v>81</v>
      </c>
      <c r="C89" s="263"/>
      <c r="D89" s="263"/>
      <c r="E89" s="262">
        <f>SUM(E82:G88)</f>
        <v>168</v>
      </c>
      <c r="F89" s="263"/>
      <c r="G89" s="263"/>
      <c r="H89" s="262">
        <f>SUM(H82:J88)</f>
        <v>197</v>
      </c>
      <c r="I89" s="263"/>
      <c r="J89" s="263"/>
    </row>
    <row r="91" spans="1:14" ht="16" thickBot="1" x14ac:dyDescent="0.4">
      <c r="A91" s="268" t="s">
        <v>298</v>
      </c>
      <c r="B91" s="268"/>
      <c r="C91" s="268"/>
      <c r="D91" s="268"/>
      <c r="E91" s="268"/>
      <c r="F91" s="268"/>
      <c r="G91" s="268"/>
      <c r="H91" s="268"/>
      <c r="I91" s="268"/>
      <c r="J91" s="268"/>
    </row>
    <row r="92" spans="1:14" ht="44.25" customHeight="1" x14ac:dyDescent="0.35">
      <c r="A92" s="269">
        <v>2021</v>
      </c>
      <c r="B92" s="270"/>
      <c r="C92" s="270"/>
      <c r="D92" s="270"/>
      <c r="E92" s="269">
        <v>2020</v>
      </c>
      <c r="F92" s="270"/>
      <c r="G92" s="270"/>
      <c r="H92" s="270"/>
      <c r="I92" s="270"/>
      <c r="J92" s="271"/>
    </row>
    <row r="93" spans="1:14" ht="15" thickBot="1" x14ac:dyDescent="0.4">
      <c r="A93" s="256" t="s">
        <v>114</v>
      </c>
      <c r="B93" s="257"/>
      <c r="C93" s="257" t="s">
        <v>115</v>
      </c>
      <c r="D93" s="257"/>
      <c r="E93" s="256" t="s">
        <v>114</v>
      </c>
      <c r="F93" s="257"/>
      <c r="G93" s="257"/>
      <c r="H93" s="257" t="s">
        <v>115</v>
      </c>
      <c r="I93" s="257"/>
      <c r="J93" s="258"/>
      <c r="N93" s="12"/>
    </row>
    <row r="94" spans="1:14" x14ac:dyDescent="0.35">
      <c r="A94" s="69" t="s">
        <v>1</v>
      </c>
      <c r="B94" s="52">
        <v>39</v>
      </c>
      <c r="C94" s="55" t="s">
        <v>32</v>
      </c>
      <c r="D94">
        <v>11</v>
      </c>
      <c r="E94" s="69" t="s">
        <v>1</v>
      </c>
      <c r="G94" s="48">
        <v>52</v>
      </c>
      <c r="H94" s="55" t="s">
        <v>32</v>
      </c>
      <c r="J94" s="54">
        <v>24</v>
      </c>
      <c r="M94" s="12"/>
    </row>
    <row r="95" spans="1:14" x14ac:dyDescent="0.35">
      <c r="A95" s="69" t="s">
        <v>2</v>
      </c>
      <c r="B95" s="48">
        <v>20</v>
      </c>
      <c r="C95" s="55" t="s">
        <v>116</v>
      </c>
      <c r="D95">
        <v>14</v>
      </c>
      <c r="E95" s="69" t="s">
        <v>2</v>
      </c>
      <c r="G95" s="48">
        <v>24</v>
      </c>
      <c r="H95" s="55" t="s">
        <v>116</v>
      </c>
      <c r="J95" s="54">
        <v>12</v>
      </c>
      <c r="M95" s="12"/>
    </row>
    <row r="96" spans="1:14" x14ac:dyDescent="0.35">
      <c r="A96" s="69" t="s">
        <v>3</v>
      </c>
      <c r="B96" s="48">
        <v>29</v>
      </c>
      <c r="C96" s="55" t="s">
        <v>34</v>
      </c>
      <c r="D96">
        <v>9</v>
      </c>
      <c r="E96" s="69" t="s">
        <v>3</v>
      </c>
      <c r="G96" s="48">
        <v>25</v>
      </c>
      <c r="H96" s="55" t="s">
        <v>34</v>
      </c>
      <c r="J96" s="54">
        <v>26</v>
      </c>
      <c r="M96" s="12"/>
    </row>
    <row r="97" spans="1:14" x14ac:dyDescent="0.35">
      <c r="A97" s="69" t="s">
        <v>4</v>
      </c>
      <c r="B97" s="48">
        <v>4</v>
      </c>
      <c r="C97" s="55" t="s">
        <v>35</v>
      </c>
      <c r="D97">
        <v>14</v>
      </c>
      <c r="E97" s="69" t="s">
        <v>4</v>
      </c>
      <c r="G97" s="48">
        <v>4</v>
      </c>
      <c r="H97" s="55" t="s">
        <v>35</v>
      </c>
      <c r="J97" s="54">
        <v>14</v>
      </c>
      <c r="M97" s="12"/>
    </row>
    <row r="98" spans="1:14" x14ac:dyDescent="0.35">
      <c r="A98" s="69" t="s">
        <v>5</v>
      </c>
      <c r="B98" s="48">
        <v>1</v>
      </c>
      <c r="C98" s="56" t="s">
        <v>36</v>
      </c>
      <c r="D98">
        <v>20</v>
      </c>
      <c r="E98" s="69" t="s">
        <v>5</v>
      </c>
      <c r="G98" s="48">
        <v>3</v>
      </c>
      <c r="H98" s="56" t="s">
        <v>36</v>
      </c>
      <c r="J98" s="54">
        <v>6</v>
      </c>
      <c r="M98" s="12"/>
    </row>
    <row r="99" spans="1:14" x14ac:dyDescent="0.35">
      <c r="A99" s="69" t="s">
        <v>6</v>
      </c>
      <c r="B99" s="48">
        <v>0</v>
      </c>
      <c r="C99" s="55" t="s">
        <v>37</v>
      </c>
      <c r="D99">
        <v>11</v>
      </c>
      <c r="E99" s="69" t="s">
        <v>6</v>
      </c>
      <c r="G99" s="48">
        <v>2</v>
      </c>
      <c r="H99" s="55" t="s">
        <v>37</v>
      </c>
      <c r="J99" s="54">
        <v>12</v>
      </c>
      <c r="M99" s="12"/>
    </row>
    <row r="100" spans="1:14" x14ac:dyDescent="0.35">
      <c r="A100" s="69" t="s">
        <v>7</v>
      </c>
      <c r="B100" s="48">
        <v>0</v>
      </c>
      <c r="C100" s="55" t="s">
        <v>38</v>
      </c>
      <c r="D100">
        <v>14</v>
      </c>
      <c r="E100" s="69" t="s">
        <v>7</v>
      </c>
      <c r="G100" s="48">
        <v>0</v>
      </c>
      <c r="H100" s="55" t="s">
        <v>38</v>
      </c>
      <c r="J100" s="54">
        <v>16</v>
      </c>
      <c r="M100" s="12"/>
    </row>
    <row r="101" spans="1:14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  <c r="M101" s="12"/>
    </row>
    <row r="102" spans="1:14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  <c r="M102" s="12"/>
      <c r="N102" s="12"/>
    </row>
    <row r="103" spans="1:14" ht="15" thickBot="1" x14ac:dyDescent="0.4">
      <c r="A103" s="50"/>
      <c r="B103" s="53">
        <f>SUM(B94:B102)</f>
        <v>93</v>
      </c>
      <c r="C103" s="50"/>
      <c r="D103" s="70">
        <f>SUM(D94:D102)</f>
        <v>93</v>
      </c>
      <c r="E103" s="50"/>
      <c r="F103" s="51"/>
      <c r="G103" s="53">
        <f>SUM(G94:G102)</f>
        <v>110</v>
      </c>
      <c r="H103" s="51"/>
      <c r="I103" s="51"/>
      <c r="J103" s="71">
        <f>SUM(J94:J102)</f>
        <v>110</v>
      </c>
    </row>
    <row r="105" spans="1:14" x14ac:dyDescent="0.35">
      <c r="A105" s="34" t="s">
        <v>293</v>
      </c>
      <c r="B105" s="34">
        <f>B11</f>
        <v>77</v>
      </c>
      <c r="D105" s="267" t="s">
        <v>411</v>
      </c>
      <c r="E105" s="267"/>
      <c r="F105" s="267"/>
      <c r="G105" s="34">
        <f>D25</f>
        <v>710</v>
      </c>
    </row>
    <row r="106" spans="1:14" ht="29" x14ac:dyDescent="0.35">
      <c r="A106" s="35" t="s">
        <v>294</v>
      </c>
      <c r="B106" s="34">
        <f>J77</f>
        <v>100</v>
      </c>
      <c r="D106" s="267" t="s">
        <v>412</v>
      </c>
      <c r="E106" s="267"/>
      <c r="F106" s="267"/>
      <c r="G106" s="36">
        <f>((C25-B107)/B25)</f>
        <v>0.96570588715603822</v>
      </c>
    </row>
    <row r="107" spans="1:14" ht="29" x14ac:dyDescent="0.35">
      <c r="A107" s="35" t="s">
        <v>413</v>
      </c>
      <c r="B107" s="35">
        <v>1130</v>
      </c>
    </row>
    <row r="108" spans="1:14" x14ac:dyDescent="0.35">
      <c r="A108" s="34" t="s">
        <v>87</v>
      </c>
      <c r="B108" s="34">
        <f>B103</f>
        <v>93</v>
      </c>
    </row>
    <row r="109" spans="1:14" x14ac:dyDescent="0.35">
      <c r="A109" s="34" t="s">
        <v>27</v>
      </c>
      <c r="B109" s="38">
        <f>C25</f>
        <v>12957</v>
      </c>
      <c r="D109" s="267" t="s">
        <v>82</v>
      </c>
      <c r="E109" s="267"/>
      <c r="F109" s="267"/>
      <c r="G109" s="34">
        <v>276</v>
      </c>
    </row>
  </sheetData>
  <mergeCells count="43">
    <mergeCell ref="D109:F109"/>
    <mergeCell ref="A93:B93"/>
    <mergeCell ref="C93:D93"/>
    <mergeCell ref="E93:G93"/>
    <mergeCell ref="H93:J93"/>
    <mergeCell ref="D105:F105"/>
    <mergeCell ref="D106:F106"/>
    <mergeCell ref="B89:D89"/>
    <mergeCell ref="E89:G89"/>
    <mergeCell ref="H89:J89"/>
    <mergeCell ref="A91:J91"/>
    <mergeCell ref="A92:D92"/>
    <mergeCell ref="E92:J92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B83:D83"/>
    <mergeCell ref="E83:G83"/>
    <mergeCell ref="H83:J83"/>
    <mergeCell ref="B84:D84"/>
    <mergeCell ref="E84:G84"/>
    <mergeCell ref="H84:J84"/>
    <mergeCell ref="B80:D81"/>
    <mergeCell ref="E80:G81"/>
    <mergeCell ref="H80:J81"/>
    <mergeCell ref="B82:D82"/>
    <mergeCell ref="E82:G82"/>
    <mergeCell ref="H82:J82"/>
    <mergeCell ref="A79:B79"/>
    <mergeCell ref="A14:D14"/>
    <mergeCell ref="A69:D69"/>
    <mergeCell ref="A70:D70"/>
    <mergeCell ref="A71:D71"/>
    <mergeCell ref="A72:D72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9BCBA-60CD-4AC4-B219-7DFC8E2CF7B9}">
  <dimension ref="A2:N114"/>
  <sheetViews>
    <sheetView topLeftCell="A15" zoomScaleNormal="100" workbookViewId="0">
      <selection activeCell="C27" sqref="C27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20</v>
      </c>
    </row>
    <row r="5" spans="1:6" x14ac:dyDescent="0.35">
      <c r="A5" s="49" t="s">
        <v>2</v>
      </c>
      <c r="B5" s="54">
        <v>6</v>
      </c>
    </row>
    <row r="6" spans="1:6" x14ac:dyDescent="0.35">
      <c r="A6" s="49" t="s">
        <v>3</v>
      </c>
      <c r="B6" s="54">
        <v>45</v>
      </c>
    </row>
    <row r="7" spans="1:6" x14ac:dyDescent="0.35">
      <c r="A7" s="49" t="s">
        <v>4</v>
      </c>
      <c r="B7" s="54">
        <v>4</v>
      </c>
    </row>
    <row r="8" spans="1:6" x14ac:dyDescent="0.35">
      <c r="A8" s="49" t="s">
        <v>5</v>
      </c>
      <c r="B8" s="54">
        <v>3</v>
      </c>
    </row>
    <row r="9" spans="1:6" x14ac:dyDescent="0.35">
      <c r="A9" s="49" t="s">
        <v>6</v>
      </c>
      <c r="B9" s="54">
        <v>5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83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48" t="s">
        <v>17</v>
      </c>
      <c r="B16" s="249"/>
      <c r="C16" s="249"/>
      <c r="D16" s="250"/>
      <c r="E16" s="8"/>
      <c r="F16" s="112" t="s">
        <v>117</v>
      </c>
    </row>
    <row r="17" spans="1:13" ht="30.5" thickBot="1" x14ac:dyDescent="0.4">
      <c r="A17" s="16"/>
      <c r="B17" s="28" t="s">
        <v>414</v>
      </c>
      <c r="C17" s="28" t="s">
        <v>415</v>
      </c>
      <c r="D17" s="29" t="s">
        <v>21</v>
      </c>
    </row>
    <row r="18" spans="1:13" ht="15" thickTop="1" x14ac:dyDescent="0.35">
      <c r="A18" s="17" t="s">
        <v>1</v>
      </c>
      <c r="B18" s="30">
        <v>4579</v>
      </c>
      <c r="C18" s="30">
        <v>4754</v>
      </c>
      <c r="D18" s="31">
        <f t="shared" ref="D18:D27" si="0">C18-B18</f>
        <v>175</v>
      </c>
      <c r="M18" s="68"/>
    </row>
    <row r="19" spans="1:13" x14ac:dyDescent="0.35">
      <c r="A19" s="17" t="s">
        <v>2</v>
      </c>
      <c r="B19" s="30">
        <v>6271</v>
      </c>
      <c r="C19" s="30">
        <v>6254</v>
      </c>
      <c r="D19" s="31">
        <f t="shared" si="0"/>
        <v>-17</v>
      </c>
      <c r="E19" s="12"/>
    </row>
    <row r="20" spans="1:13" x14ac:dyDescent="0.35">
      <c r="A20" s="17" t="s">
        <v>3</v>
      </c>
      <c r="B20" s="30">
        <v>833</v>
      </c>
      <c r="C20" s="30">
        <v>1481</v>
      </c>
      <c r="D20" s="31">
        <f t="shared" si="0"/>
        <v>648</v>
      </c>
      <c r="E20" s="12"/>
    </row>
    <row r="21" spans="1:13" x14ac:dyDescent="0.35">
      <c r="A21" s="17" t="s">
        <v>4</v>
      </c>
      <c r="B21" s="30">
        <v>147</v>
      </c>
      <c r="C21" s="30">
        <v>172</v>
      </c>
      <c r="D21" s="31">
        <f t="shared" si="0"/>
        <v>25</v>
      </c>
      <c r="E21" s="12"/>
    </row>
    <row r="22" spans="1:13" x14ac:dyDescent="0.35">
      <c r="A22" s="17" t="s">
        <v>5</v>
      </c>
      <c r="B22" s="30">
        <v>164</v>
      </c>
      <c r="C22" s="30">
        <v>186</v>
      </c>
      <c r="D22" s="31">
        <f t="shared" si="0"/>
        <v>22</v>
      </c>
      <c r="E22" s="12"/>
    </row>
    <row r="23" spans="1:13" x14ac:dyDescent="0.35">
      <c r="A23" s="17" t="s">
        <v>6</v>
      </c>
      <c r="B23" s="30">
        <v>31</v>
      </c>
      <c r="C23" s="30">
        <v>117</v>
      </c>
      <c r="D23" s="31">
        <f t="shared" si="0"/>
        <v>86</v>
      </c>
      <c r="E23" s="12"/>
    </row>
    <row r="24" spans="1:13" x14ac:dyDescent="0.35">
      <c r="A24" s="17" t="s">
        <v>7</v>
      </c>
      <c r="B24" s="30">
        <v>54</v>
      </c>
      <c r="C24" s="30">
        <v>0</v>
      </c>
      <c r="D24" s="31">
        <f t="shared" si="0"/>
        <v>-54</v>
      </c>
      <c r="E24" s="12"/>
    </row>
    <row r="25" spans="1:13" x14ac:dyDescent="0.35">
      <c r="A25" s="17" t="s">
        <v>8</v>
      </c>
      <c r="B25" s="15">
        <v>71</v>
      </c>
      <c r="C25" s="15">
        <v>78</v>
      </c>
      <c r="D25" s="18">
        <f t="shared" si="0"/>
        <v>7</v>
      </c>
      <c r="E25" s="12"/>
    </row>
    <row r="26" spans="1:13" x14ac:dyDescent="0.35">
      <c r="A26" s="17" t="s">
        <v>20</v>
      </c>
      <c r="B26" s="15">
        <v>50</v>
      </c>
      <c r="C26" s="15">
        <v>48</v>
      </c>
      <c r="D26" s="18">
        <f t="shared" si="0"/>
        <v>-2</v>
      </c>
      <c r="E26" s="12"/>
    </row>
    <row r="27" spans="1:13" ht="15" thickBot="1" x14ac:dyDescent="0.4">
      <c r="A27" s="19"/>
      <c r="B27" s="37">
        <f>SUM(B18:B26)</f>
        <v>12200</v>
      </c>
      <c r="C27" s="37">
        <f>SUM(C18:C26)</f>
        <v>13090</v>
      </c>
      <c r="D27" s="21">
        <f t="shared" si="0"/>
        <v>890</v>
      </c>
      <c r="E27" s="12"/>
    </row>
    <row r="31" spans="1:13" ht="15" thickBot="1" x14ac:dyDescent="0.4"/>
    <row r="32" spans="1:13" ht="17.5" thickBot="1" x14ac:dyDescent="0.45">
      <c r="A32" s="78" t="s">
        <v>41</v>
      </c>
      <c r="B32" s="79"/>
      <c r="C32" s="79"/>
      <c r="D32" s="79"/>
      <c r="E32" s="79"/>
      <c r="F32" s="79"/>
      <c r="G32" s="79"/>
      <c r="H32" s="79"/>
      <c r="I32" s="79"/>
      <c r="J32" s="74"/>
    </row>
    <row r="33" spans="1:14" ht="29.5" thickTop="1" x14ac:dyDescent="0.35">
      <c r="A33" s="80"/>
      <c r="B33" s="81" t="s">
        <v>40</v>
      </c>
      <c r="C33" s="81" t="s">
        <v>2</v>
      </c>
      <c r="D33" s="82" t="s">
        <v>3</v>
      </c>
      <c r="E33" s="81" t="s">
        <v>48</v>
      </c>
      <c r="F33" s="81" t="s">
        <v>49</v>
      </c>
      <c r="G33" s="81" t="s">
        <v>50</v>
      </c>
      <c r="H33" s="81" t="s">
        <v>7</v>
      </c>
      <c r="I33" s="81" t="s">
        <v>55</v>
      </c>
      <c r="J33" s="83" t="s">
        <v>42</v>
      </c>
    </row>
    <row r="34" spans="1:14" x14ac:dyDescent="0.35">
      <c r="A34" s="49" t="s">
        <v>32</v>
      </c>
      <c r="B34" s="84">
        <v>813</v>
      </c>
      <c r="C34" s="84">
        <v>1065</v>
      </c>
      <c r="D34" s="84">
        <v>219</v>
      </c>
      <c r="E34" s="84">
        <v>36</v>
      </c>
      <c r="F34" s="84">
        <v>26</v>
      </c>
      <c r="G34" s="84">
        <v>27</v>
      </c>
      <c r="H34" s="84">
        <v>0</v>
      </c>
      <c r="I34" s="84">
        <v>39</v>
      </c>
      <c r="J34" s="85">
        <f t="shared" ref="J34:J40" si="1">SUM(B34:I34)</f>
        <v>2225</v>
      </c>
    </row>
    <row r="35" spans="1:14" x14ac:dyDescent="0.35">
      <c r="A35" s="49" t="s">
        <v>33</v>
      </c>
      <c r="B35" s="84">
        <v>798</v>
      </c>
      <c r="C35" s="84">
        <v>1055</v>
      </c>
      <c r="D35" s="84">
        <v>210</v>
      </c>
      <c r="E35" s="84">
        <v>33</v>
      </c>
      <c r="F35" s="84">
        <v>30</v>
      </c>
      <c r="G35" s="84">
        <v>14</v>
      </c>
      <c r="H35" s="84">
        <v>0</v>
      </c>
      <c r="I35" s="84">
        <v>0</v>
      </c>
      <c r="J35" s="85">
        <f t="shared" si="1"/>
        <v>2140</v>
      </c>
    </row>
    <row r="36" spans="1:14" x14ac:dyDescent="0.35">
      <c r="A36" s="49" t="s">
        <v>34</v>
      </c>
      <c r="B36" s="84">
        <v>864</v>
      </c>
      <c r="C36" s="84">
        <v>1091</v>
      </c>
      <c r="D36" s="84">
        <v>211</v>
      </c>
      <c r="E36" s="84">
        <v>31</v>
      </c>
      <c r="F36" s="84">
        <v>31</v>
      </c>
      <c r="G36" s="84">
        <v>18</v>
      </c>
      <c r="H36" s="84">
        <v>0</v>
      </c>
      <c r="I36" s="84">
        <v>0</v>
      </c>
      <c r="J36" s="85">
        <f t="shared" si="1"/>
        <v>2246</v>
      </c>
      <c r="M36" s="68"/>
    </row>
    <row r="37" spans="1:14" x14ac:dyDescent="0.35">
      <c r="A37" s="49" t="s">
        <v>35</v>
      </c>
      <c r="B37" s="84">
        <v>682</v>
      </c>
      <c r="C37" s="84">
        <v>960</v>
      </c>
      <c r="D37" s="84">
        <v>250</v>
      </c>
      <c r="E37" s="84">
        <v>19</v>
      </c>
      <c r="F37" s="84">
        <v>28</v>
      </c>
      <c r="G37" s="84">
        <v>13</v>
      </c>
      <c r="H37" s="84">
        <v>0</v>
      </c>
      <c r="I37" s="84">
        <v>0</v>
      </c>
      <c r="J37" s="85">
        <f t="shared" si="1"/>
        <v>1952</v>
      </c>
    </row>
    <row r="38" spans="1:14" x14ac:dyDescent="0.35">
      <c r="A38" s="49" t="s">
        <v>36</v>
      </c>
      <c r="B38" s="84">
        <v>494</v>
      </c>
      <c r="C38" s="84">
        <v>640</v>
      </c>
      <c r="D38" s="84">
        <v>175</v>
      </c>
      <c r="E38" s="84">
        <v>7</v>
      </c>
      <c r="F38" s="84">
        <v>24</v>
      </c>
      <c r="G38" s="84">
        <v>15</v>
      </c>
      <c r="H38" s="84">
        <v>0</v>
      </c>
      <c r="I38" s="84">
        <v>0</v>
      </c>
      <c r="J38" s="85">
        <f t="shared" si="1"/>
        <v>1355</v>
      </c>
    </row>
    <row r="39" spans="1:14" x14ac:dyDescent="0.35">
      <c r="A39" s="49" t="s">
        <v>37</v>
      </c>
      <c r="B39" s="84">
        <v>434</v>
      </c>
      <c r="C39" s="84">
        <v>517</v>
      </c>
      <c r="D39" s="84">
        <v>157</v>
      </c>
      <c r="E39" s="84">
        <v>20</v>
      </c>
      <c r="F39" s="84">
        <v>22</v>
      </c>
      <c r="G39" s="84">
        <v>3</v>
      </c>
      <c r="H39" s="84">
        <v>0</v>
      </c>
      <c r="I39" s="84">
        <v>0</v>
      </c>
      <c r="J39" s="85">
        <f t="shared" si="1"/>
        <v>1153</v>
      </c>
    </row>
    <row r="40" spans="1:14" x14ac:dyDescent="0.35">
      <c r="A40" s="49" t="s">
        <v>38</v>
      </c>
      <c r="B40" s="84">
        <v>704</v>
      </c>
      <c r="C40" s="84">
        <v>965</v>
      </c>
      <c r="D40" s="84">
        <v>259</v>
      </c>
      <c r="E40" s="84">
        <v>28</v>
      </c>
      <c r="F40" s="84">
        <v>27</v>
      </c>
      <c r="G40" s="84">
        <v>27</v>
      </c>
      <c r="H40" s="84">
        <v>0</v>
      </c>
      <c r="I40" s="84">
        <v>9</v>
      </c>
      <c r="J40" s="85">
        <f t="shared" si="1"/>
        <v>2019</v>
      </c>
    </row>
    <row r="41" spans="1:14" ht="15" thickBot="1" x14ac:dyDescent="0.4">
      <c r="A41" s="50"/>
      <c r="B41" s="86">
        <f t="shared" ref="B41:J41" si="2">SUM(B34:B40)</f>
        <v>4789</v>
      </c>
      <c r="C41" s="86">
        <f t="shared" si="2"/>
        <v>6293</v>
      </c>
      <c r="D41" s="86">
        <f t="shared" si="2"/>
        <v>1481</v>
      </c>
      <c r="E41" s="86">
        <f t="shared" si="2"/>
        <v>174</v>
      </c>
      <c r="F41" s="86">
        <f t="shared" si="2"/>
        <v>188</v>
      </c>
      <c r="G41" s="86">
        <f t="shared" si="2"/>
        <v>117</v>
      </c>
      <c r="H41" s="86">
        <f t="shared" si="2"/>
        <v>0</v>
      </c>
      <c r="I41" s="86">
        <f t="shared" si="2"/>
        <v>48</v>
      </c>
      <c r="J41" s="87">
        <f t="shared" si="2"/>
        <v>13090</v>
      </c>
    </row>
    <row r="42" spans="1:14" x14ac:dyDescent="0.35">
      <c r="K42" s="10"/>
      <c r="L42" s="10"/>
      <c r="M42" s="10"/>
      <c r="N42" s="10"/>
    </row>
    <row r="72" spans="1:10" ht="15" thickBot="1" x14ac:dyDescent="0.4"/>
    <row r="73" spans="1:10" x14ac:dyDescent="0.35">
      <c r="A73" s="285" t="s">
        <v>301</v>
      </c>
      <c r="B73" s="286"/>
      <c r="C73" s="286"/>
      <c r="D73" s="286"/>
      <c r="E73" s="99">
        <v>2</v>
      </c>
    </row>
    <row r="74" spans="1:10" x14ac:dyDescent="0.35">
      <c r="A74" s="287" t="s">
        <v>302</v>
      </c>
      <c r="B74" s="251"/>
      <c r="C74" s="251"/>
      <c r="D74" s="251"/>
      <c r="E74" s="100">
        <v>11</v>
      </c>
    </row>
    <row r="75" spans="1:10" x14ac:dyDescent="0.35">
      <c r="A75" s="287" t="s">
        <v>416</v>
      </c>
      <c r="B75" s="251"/>
      <c r="C75" s="251"/>
      <c r="D75" s="251"/>
      <c r="E75" s="101">
        <v>10</v>
      </c>
    </row>
    <row r="76" spans="1:10" ht="15" thickBot="1" x14ac:dyDescent="0.4">
      <c r="A76" s="288" t="s">
        <v>304</v>
      </c>
      <c r="B76" s="289"/>
      <c r="C76" s="289"/>
      <c r="D76" s="289"/>
      <c r="E76" s="102">
        <v>8</v>
      </c>
    </row>
    <row r="77" spans="1:10" ht="15" thickBot="1" x14ac:dyDescent="0.4"/>
    <row r="78" spans="1:10" ht="17.5" thickBot="1" x14ac:dyDescent="0.45">
      <c r="A78" s="91" t="s">
        <v>124</v>
      </c>
      <c r="B78" s="92"/>
      <c r="C78" s="92"/>
      <c r="D78" s="79"/>
      <c r="E78" s="79"/>
      <c r="F78" s="79"/>
      <c r="G78" s="79"/>
      <c r="H78" s="79"/>
      <c r="I78" s="79"/>
      <c r="J78" s="74"/>
    </row>
    <row r="79" spans="1:10" ht="15" thickTop="1" x14ac:dyDescent="0.35">
      <c r="A79" s="80"/>
      <c r="J79" s="54"/>
    </row>
    <row r="80" spans="1:10" ht="15" thickBot="1" x14ac:dyDescent="0.4">
      <c r="A80" s="93">
        <v>44531</v>
      </c>
      <c r="B80" s="43">
        <v>44501</v>
      </c>
      <c r="C80" s="43">
        <v>44470</v>
      </c>
      <c r="D80" s="43">
        <v>44440</v>
      </c>
      <c r="E80" s="43" t="s">
        <v>417</v>
      </c>
      <c r="F80" s="43" t="s">
        <v>402</v>
      </c>
      <c r="G80" s="72">
        <v>2020</v>
      </c>
      <c r="H80" s="45">
        <v>2019</v>
      </c>
      <c r="I80" s="43" t="s">
        <v>372</v>
      </c>
      <c r="J80" s="94" t="s">
        <v>44</v>
      </c>
    </row>
    <row r="81" spans="1:10" ht="15.5" thickTop="1" thickBot="1" x14ac:dyDescent="0.4">
      <c r="A81" s="95">
        <v>14</v>
      </c>
      <c r="B81" s="96">
        <v>6</v>
      </c>
      <c r="C81" s="96">
        <v>7</v>
      </c>
      <c r="D81" s="96">
        <v>6</v>
      </c>
      <c r="E81" s="96">
        <v>6</v>
      </c>
      <c r="F81" s="96">
        <v>10</v>
      </c>
      <c r="G81" s="96">
        <v>13</v>
      </c>
      <c r="H81" s="96">
        <v>10</v>
      </c>
      <c r="I81" s="96">
        <v>29</v>
      </c>
      <c r="J81" s="97">
        <f>SUM(A81:I81)</f>
        <v>101</v>
      </c>
    </row>
    <row r="82" spans="1:10" ht="15" thickBot="1" x14ac:dyDescent="0.4">
      <c r="A82" s="62"/>
      <c r="B82" s="62"/>
      <c r="C82" s="62"/>
      <c r="D82" s="62"/>
      <c r="E82" s="62"/>
      <c r="F82" s="62"/>
      <c r="G82" s="62"/>
      <c r="H82" s="62"/>
      <c r="I82" s="62"/>
      <c r="J82" s="63"/>
    </row>
    <row r="83" spans="1:10" ht="17.5" thickBot="1" x14ac:dyDescent="0.45">
      <c r="A83" s="283" t="s">
        <v>204</v>
      </c>
      <c r="B83" s="284"/>
      <c r="C83" s="88"/>
      <c r="D83" s="88"/>
      <c r="E83" s="88"/>
      <c r="F83" s="88"/>
      <c r="G83" s="88"/>
      <c r="H83" s="88"/>
      <c r="I83" s="88"/>
      <c r="J83" s="89"/>
    </row>
    <row r="84" spans="1:10" ht="15.5" thickTop="1" thickBot="1" x14ac:dyDescent="0.4">
      <c r="A84" s="90" t="s">
        <v>418</v>
      </c>
      <c r="B84" s="265" t="s">
        <v>308</v>
      </c>
      <c r="C84" s="265"/>
      <c r="D84" s="265"/>
      <c r="E84" s="265" t="s">
        <v>307</v>
      </c>
      <c r="F84" s="265"/>
      <c r="G84" s="265"/>
      <c r="H84" s="265" t="s">
        <v>306</v>
      </c>
      <c r="I84" s="265"/>
      <c r="J84" s="282"/>
    </row>
    <row r="85" spans="1:10" ht="15" thickBot="1" x14ac:dyDescent="0.4">
      <c r="A85" s="64" t="s">
        <v>207</v>
      </c>
      <c r="B85" s="265"/>
      <c r="C85" s="265"/>
      <c r="D85" s="265"/>
      <c r="E85" s="265"/>
      <c r="F85" s="265"/>
      <c r="G85" s="265"/>
      <c r="H85" s="265"/>
      <c r="I85" s="265"/>
      <c r="J85" s="282"/>
    </row>
    <row r="86" spans="1:10" x14ac:dyDescent="0.35">
      <c r="A86" s="49" t="s">
        <v>1</v>
      </c>
      <c r="B86" s="266">
        <v>46</v>
      </c>
      <c r="C86" s="266"/>
      <c r="D86" s="266"/>
      <c r="E86" s="264">
        <v>75</v>
      </c>
      <c r="F86" s="263"/>
      <c r="G86" s="263"/>
      <c r="H86" s="264">
        <v>70</v>
      </c>
      <c r="I86" s="263"/>
      <c r="J86" s="281"/>
    </row>
    <row r="87" spans="1:10" x14ac:dyDescent="0.35">
      <c r="A87" s="49" t="s">
        <v>2</v>
      </c>
      <c r="B87" s="263">
        <v>34</v>
      </c>
      <c r="C87" s="263"/>
      <c r="D87" s="263"/>
      <c r="E87" s="264">
        <v>31</v>
      </c>
      <c r="F87" s="263"/>
      <c r="G87" s="263"/>
      <c r="H87" s="264">
        <v>41</v>
      </c>
      <c r="I87" s="263"/>
      <c r="J87" s="281"/>
    </row>
    <row r="88" spans="1:10" x14ac:dyDescent="0.35">
      <c r="A88" s="49" t="s">
        <v>3</v>
      </c>
      <c r="B88" s="263">
        <v>20</v>
      </c>
      <c r="C88" s="263"/>
      <c r="D88" s="263"/>
      <c r="E88" s="264">
        <v>26</v>
      </c>
      <c r="F88" s="263"/>
      <c r="G88" s="263"/>
      <c r="H88" s="264">
        <v>32</v>
      </c>
      <c r="I88" s="263"/>
      <c r="J88" s="281"/>
    </row>
    <row r="89" spans="1:10" x14ac:dyDescent="0.35">
      <c r="A89" s="49" t="s">
        <v>4</v>
      </c>
      <c r="B89" s="263">
        <v>5</v>
      </c>
      <c r="C89" s="263"/>
      <c r="D89" s="263"/>
      <c r="E89" s="264">
        <v>5</v>
      </c>
      <c r="F89" s="263"/>
      <c r="G89" s="263"/>
      <c r="H89" s="264">
        <v>8</v>
      </c>
      <c r="I89" s="263"/>
      <c r="J89" s="281"/>
    </row>
    <row r="90" spans="1:10" x14ac:dyDescent="0.35">
      <c r="A90" s="49" t="s">
        <v>5</v>
      </c>
      <c r="B90" s="263">
        <v>2</v>
      </c>
      <c r="C90" s="263"/>
      <c r="D90" s="263"/>
      <c r="E90" s="264">
        <v>4</v>
      </c>
      <c r="F90" s="263"/>
      <c r="G90" s="263"/>
      <c r="H90" s="264">
        <v>10</v>
      </c>
      <c r="I90" s="263"/>
      <c r="J90" s="281"/>
    </row>
    <row r="91" spans="1:10" x14ac:dyDescent="0.35">
      <c r="A91" s="49" t="s">
        <v>6</v>
      </c>
      <c r="B91" s="263">
        <v>1</v>
      </c>
      <c r="C91" s="263"/>
      <c r="D91" s="263"/>
      <c r="E91" s="264">
        <v>2</v>
      </c>
      <c r="F91" s="263"/>
      <c r="G91" s="263"/>
      <c r="H91" s="264">
        <v>3</v>
      </c>
      <c r="I91" s="263"/>
      <c r="J91" s="281"/>
    </row>
    <row r="92" spans="1:10" x14ac:dyDescent="0.35">
      <c r="A92" s="49" t="s">
        <v>7</v>
      </c>
      <c r="B92" s="263">
        <v>0</v>
      </c>
      <c r="C92" s="263"/>
      <c r="D92" s="263"/>
      <c r="E92" s="264">
        <v>0</v>
      </c>
      <c r="F92" s="263"/>
      <c r="G92" s="263"/>
      <c r="H92" s="264">
        <v>0</v>
      </c>
      <c r="I92" s="263"/>
      <c r="J92" s="281"/>
    </row>
    <row r="93" spans="1:10" ht="15" thickBot="1" x14ac:dyDescent="0.4">
      <c r="A93" s="75" t="s">
        <v>15</v>
      </c>
      <c r="B93" s="278">
        <f>SUM(B86:D92)</f>
        <v>108</v>
      </c>
      <c r="C93" s="279"/>
      <c r="D93" s="279"/>
      <c r="E93" s="278">
        <f>SUM(E86:G92)</f>
        <v>143</v>
      </c>
      <c r="F93" s="279"/>
      <c r="G93" s="279"/>
      <c r="H93" s="278">
        <f>SUM(H86:J92)</f>
        <v>164</v>
      </c>
      <c r="I93" s="279"/>
      <c r="J93" s="280"/>
    </row>
    <row r="96" spans="1:10" ht="16" thickBot="1" x14ac:dyDescent="0.4">
      <c r="A96" s="268" t="s">
        <v>312</v>
      </c>
      <c r="B96" s="268"/>
      <c r="C96" s="268"/>
      <c r="D96" s="268"/>
      <c r="E96" s="268"/>
      <c r="F96" s="268"/>
      <c r="G96" s="268"/>
      <c r="H96" s="268"/>
      <c r="I96" s="268"/>
      <c r="J96" s="268"/>
    </row>
    <row r="97" spans="1:14" ht="44.25" customHeight="1" x14ac:dyDescent="0.35">
      <c r="A97" s="269">
        <v>2021</v>
      </c>
      <c r="B97" s="270"/>
      <c r="C97" s="270"/>
      <c r="D97" s="270"/>
      <c r="E97" s="269">
        <v>2020</v>
      </c>
      <c r="F97" s="270"/>
      <c r="G97" s="270"/>
      <c r="H97" s="270"/>
      <c r="I97" s="270"/>
      <c r="J97" s="271"/>
    </row>
    <row r="98" spans="1:14" ht="15" thickBot="1" x14ac:dyDescent="0.4">
      <c r="A98" s="256" t="s">
        <v>114</v>
      </c>
      <c r="B98" s="257"/>
      <c r="C98" s="257" t="s">
        <v>115</v>
      </c>
      <c r="D98" s="257"/>
      <c r="E98" s="256" t="s">
        <v>114</v>
      </c>
      <c r="F98" s="257"/>
      <c r="G98" s="257"/>
      <c r="H98" s="257" t="s">
        <v>115</v>
      </c>
      <c r="I98" s="257"/>
      <c r="J98" s="258"/>
      <c r="N98" s="12"/>
    </row>
    <row r="99" spans="1:14" x14ac:dyDescent="0.35">
      <c r="A99" s="69" t="s">
        <v>1</v>
      </c>
      <c r="B99" s="52">
        <v>29</v>
      </c>
      <c r="C99" s="55" t="s">
        <v>32</v>
      </c>
      <c r="D99">
        <v>9</v>
      </c>
      <c r="E99" s="69" t="s">
        <v>1</v>
      </c>
      <c r="G99" s="52">
        <v>42</v>
      </c>
      <c r="H99" s="55" t="s">
        <v>32</v>
      </c>
      <c r="J99" s="98">
        <v>19</v>
      </c>
      <c r="M99" s="12"/>
    </row>
    <row r="100" spans="1:14" x14ac:dyDescent="0.35">
      <c r="A100" s="69" t="s">
        <v>2</v>
      </c>
      <c r="B100" s="48">
        <v>17</v>
      </c>
      <c r="C100" s="55" t="s">
        <v>116</v>
      </c>
      <c r="D100">
        <v>5</v>
      </c>
      <c r="E100" s="69" t="s">
        <v>2</v>
      </c>
      <c r="G100" s="48">
        <v>17</v>
      </c>
      <c r="H100" s="55" t="s">
        <v>116</v>
      </c>
      <c r="J100" s="54">
        <v>17</v>
      </c>
      <c r="M100" s="12"/>
    </row>
    <row r="101" spans="1:14" x14ac:dyDescent="0.35">
      <c r="A101" s="69" t="s">
        <v>3</v>
      </c>
      <c r="B101" s="48">
        <v>15</v>
      </c>
      <c r="C101" s="55" t="s">
        <v>34</v>
      </c>
      <c r="D101">
        <v>15</v>
      </c>
      <c r="E101" s="69" t="s">
        <v>3</v>
      </c>
      <c r="G101" s="48">
        <v>21</v>
      </c>
      <c r="H101" s="55" t="s">
        <v>34</v>
      </c>
      <c r="J101" s="54">
        <v>15</v>
      </c>
      <c r="M101" s="12"/>
    </row>
    <row r="102" spans="1:14" x14ac:dyDescent="0.35">
      <c r="A102" s="69" t="s">
        <v>4</v>
      </c>
      <c r="B102" s="48">
        <v>0</v>
      </c>
      <c r="C102" s="55" t="s">
        <v>35</v>
      </c>
      <c r="D102">
        <v>13</v>
      </c>
      <c r="E102" s="69" t="s">
        <v>4</v>
      </c>
      <c r="G102" s="48">
        <v>5</v>
      </c>
      <c r="H102" s="55" t="s">
        <v>35</v>
      </c>
      <c r="J102" s="54">
        <v>9</v>
      </c>
      <c r="M102" s="12"/>
    </row>
    <row r="103" spans="1:14" x14ac:dyDescent="0.35">
      <c r="A103" s="69" t="s">
        <v>5</v>
      </c>
      <c r="B103" s="48">
        <v>4</v>
      </c>
      <c r="C103" s="56" t="s">
        <v>36</v>
      </c>
      <c r="D103">
        <v>8</v>
      </c>
      <c r="E103" s="69" t="s">
        <v>5</v>
      </c>
      <c r="G103" s="48">
        <v>2</v>
      </c>
      <c r="H103" s="56" t="s">
        <v>36</v>
      </c>
      <c r="J103" s="54">
        <v>11</v>
      </c>
      <c r="M103" s="12"/>
    </row>
    <row r="104" spans="1:14" x14ac:dyDescent="0.35">
      <c r="A104" s="69" t="s">
        <v>6</v>
      </c>
      <c r="B104" s="48">
        <v>1</v>
      </c>
      <c r="C104" s="55" t="s">
        <v>37</v>
      </c>
      <c r="D104">
        <v>4</v>
      </c>
      <c r="E104" s="69" t="s">
        <v>6</v>
      </c>
      <c r="G104" s="48">
        <v>4</v>
      </c>
      <c r="H104" s="55" t="s">
        <v>37</v>
      </c>
      <c r="J104" s="54">
        <v>8</v>
      </c>
      <c r="M104" s="12"/>
    </row>
    <row r="105" spans="1:14" x14ac:dyDescent="0.35">
      <c r="A105" s="69" t="s">
        <v>7</v>
      </c>
      <c r="B105" s="48">
        <v>0</v>
      </c>
      <c r="C105" s="55" t="s">
        <v>38</v>
      </c>
      <c r="D105">
        <v>12</v>
      </c>
      <c r="E105" s="69" t="s">
        <v>7</v>
      </c>
      <c r="G105" s="48">
        <v>0</v>
      </c>
      <c r="H105" s="55" t="s">
        <v>38</v>
      </c>
      <c r="J105" s="54">
        <v>12</v>
      </c>
      <c r="M105" s="12"/>
    </row>
    <row r="106" spans="1:14" x14ac:dyDescent="0.35">
      <c r="A106" s="69" t="s">
        <v>8</v>
      </c>
      <c r="B106" s="48">
        <v>0</v>
      </c>
      <c r="E106" s="69" t="s">
        <v>8</v>
      </c>
      <c r="G106" s="48">
        <v>0</v>
      </c>
      <c r="J106" s="54"/>
      <c r="M106" s="12"/>
    </row>
    <row r="107" spans="1:14" x14ac:dyDescent="0.35">
      <c r="A107" s="69" t="s">
        <v>20</v>
      </c>
      <c r="B107" s="48">
        <v>0</v>
      </c>
      <c r="E107" s="69" t="s">
        <v>20</v>
      </c>
      <c r="G107" s="48">
        <v>0</v>
      </c>
      <c r="J107" s="54"/>
      <c r="M107" s="12"/>
      <c r="N107" s="12"/>
    </row>
    <row r="108" spans="1:14" ht="15" thickBot="1" x14ac:dyDescent="0.4">
      <c r="A108" s="50"/>
      <c r="B108" s="53">
        <f>SUM(B99:B107)</f>
        <v>66</v>
      </c>
      <c r="C108" s="50"/>
      <c r="D108" s="70">
        <f>SUM(D99:D107)</f>
        <v>66</v>
      </c>
      <c r="E108" s="50"/>
      <c r="F108" s="51"/>
      <c r="G108" s="53">
        <f>SUM(G99:G107)</f>
        <v>91</v>
      </c>
      <c r="H108" s="51"/>
      <c r="I108" s="51"/>
      <c r="J108" s="71">
        <f>SUM(J99:J107)</f>
        <v>91</v>
      </c>
    </row>
    <row r="109" spans="1:14" ht="15" thickBot="1" x14ac:dyDescent="0.4"/>
    <row r="110" spans="1:14" x14ac:dyDescent="0.35">
      <c r="A110" s="103" t="s">
        <v>425</v>
      </c>
      <c r="B110" s="104">
        <f>B13</f>
        <v>83</v>
      </c>
      <c r="D110" s="274" t="s">
        <v>411</v>
      </c>
      <c r="E110" s="275"/>
      <c r="F110" s="275"/>
      <c r="G110" s="104">
        <f>D27</f>
        <v>890</v>
      </c>
    </row>
    <row r="111" spans="1:14" ht="29.5" thickBot="1" x14ac:dyDescent="0.4">
      <c r="A111" s="105" t="s">
        <v>137</v>
      </c>
      <c r="B111" s="101">
        <f>J81</f>
        <v>101</v>
      </c>
      <c r="D111" s="276" t="s">
        <v>412</v>
      </c>
      <c r="E111" s="277"/>
      <c r="F111" s="277"/>
      <c r="G111" s="110">
        <f>((C27-B112)/B27)</f>
        <v>0.97729508196721315</v>
      </c>
    </row>
    <row r="112" spans="1:14" ht="29" x14ac:dyDescent="0.35">
      <c r="A112" s="105" t="s">
        <v>419</v>
      </c>
      <c r="B112" s="106">
        <v>1167</v>
      </c>
    </row>
    <row r="113" spans="1:7" ht="15" thickBot="1" x14ac:dyDescent="0.4">
      <c r="A113" s="107" t="s">
        <v>438</v>
      </c>
      <c r="B113" s="101">
        <f>B108</f>
        <v>66</v>
      </c>
    </row>
    <row r="114" spans="1:7" ht="15" thickBot="1" x14ac:dyDescent="0.4">
      <c r="A114" s="108" t="s">
        <v>27</v>
      </c>
      <c r="B114" s="109">
        <f>C27</f>
        <v>13090</v>
      </c>
      <c r="D114" s="272" t="s">
        <v>82</v>
      </c>
      <c r="E114" s="273"/>
      <c r="F114" s="273"/>
      <c r="G114" s="111">
        <v>276</v>
      </c>
    </row>
  </sheetData>
  <mergeCells count="43">
    <mergeCell ref="A83:B83"/>
    <mergeCell ref="A16:D16"/>
    <mergeCell ref="A73:D73"/>
    <mergeCell ref="A74:D74"/>
    <mergeCell ref="A75:D75"/>
    <mergeCell ref="A76:D76"/>
    <mergeCell ref="B84:D85"/>
    <mergeCell ref="E84:G85"/>
    <mergeCell ref="H84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B89:D89"/>
    <mergeCell ref="E89:G89"/>
    <mergeCell ref="H89:J89"/>
    <mergeCell ref="B90:D90"/>
    <mergeCell ref="E90:G90"/>
    <mergeCell ref="H90:J90"/>
    <mergeCell ref="B91:D91"/>
    <mergeCell ref="E91:G91"/>
    <mergeCell ref="H91:J91"/>
    <mergeCell ref="B92:D92"/>
    <mergeCell ref="E92:G92"/>
    <mergeCell ref="H92:J92"/>
    <mergeCell ref="B93:D93"/>
    <mergeCell ref="E93:G93"/>
    <mergeCell ref="H93:J93"/>
    <mergeCell ref="A96:J96"/>
    <mergeCell ref="A97:D97"/>
    <mergeCell ref="E97:J97"/>
    <mergeCell ref="D114:F114"/>
    <mergeCell ref="A98:B98"/>
    <mergeCell ref="C98:D98"/>
    <mergeCell ref="E98:G98"/>
    <mergeCell ref="H98:J98"/>
    <mergeCell ref="D110:F110"/>
    <mergeCell ref="D111:F111"/>
  </mergeCells>
  <printOptions horizontalCentered="1" verticalCentered="1"/>
  <pageMargins left="0.5" right="0.5" top="0.9" bottom="0.9" header="0.75" footer="0.3"/>
  <pageSetup scale="80" fitToHeight="4" orientation="landscape" r:id="rId1"/>
  <headerFooter>
    <oddHeader>&amp;CMarch 2022 Membership Dashboard</oddHeader>
  </headerFooter>
  <rowBreaks count="3" manualBreakCount="3">
    <brk id="30" max="16383" man="1"/>
    <brk id="70" max="9" man="1"/>
    <brk id="94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27C48-F75C-4B7A-A227-C3466196A1BE}">
  <dimension ref="A2:N136"/>
  <sheetViews>
    <sheetView topLeftCell="A12" zoomScaleNormal="100" workbookViewId="0">
      <selection activeCell="C25" sqref="C25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23</v>
      </c>
    </row>
    <row r="5" spans="1:6" x14ac:dyDescent="0.35">
      <c r="A5" s="49" t="s">
        <v>2</v>
      </c>
      <c r="B5" s="54">
        <v>6</v>
      </c>
    </row>
    <row r="6" spans="1:6" x14ac:dyDescent="0.35">
      <c r="A6" s="49" t="s">
        <v>3</v>
      </c>
      <c r="B6" s="54">
        <v>11</v>
      </c>
    </row>
    <row r="7" spans="1:6" x14ac:dyDescent="0.35">
      <c r="A7" s="49" t="s">
        <v>4</v>
      </c>
      <c r="B7" s="54">
        <v>2</v>
      </c>
    </row>
    <row r="8" spans="1:6" x14ac:dyDescent="0.35">
      <c r="A8" s="49" t="s">
        <v>5</v>
      </c>
      <c r="B8" s="54">
        <v>0</v>
      </c>
    </row>
    <row r="9" spans="1:6" x14ac:dyDescent="0.35">
      <c r="A9" s="49" t="s">
        <v>6</v>
      </c>
      <c r="B9" s="54">
        <v>3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45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48" t="s">
        <v>17</v>
      </c>
      <c r="B16" s="249"/>
      <c r="C16" s="249"/>
      <c r="D16" s="250"/>
      <c r="E16" s="8"/>
      <c r="F16" s="112" t="s">
        <v>117</v>
      </c>
    </row>
    <row r="17" spans="1:13" ht="30.5" thickBot="1" x14ac:dyDescent="0.4">
      <c r="A17" s="16"/>
      <c r="B17" s="28" t="s">
        <v>420</v>
      </c>
      <c r="C17" s="28" t="s">
        <v>421</v>
      </c>
      <c r="D17" s="29" t="s">
        <v>21</v>
      </c>
    </row>
    <row r="18" spans="1:13" ht="15" thickTop="1" x14ac:dyDescent="0.35">
      <c r="A18" s="17" t="s">
        <v>1</v>
      </c>
      <c r="B18" s="30">
        <v>4679</v>
      </c>
      <c r="C18" s="30">
        <v>4604</v>
      </c>
      <c r="D18" s="31">
        <f t="shared" ref="D18:D27" si="0">C18-B18</f>
        <v>-75</v>
      </c>
      <c r="M18" s="68"/>
    </row>
    <row r="19" spans="1:13" x14ac:dyDescent="0.35">
      <c r="A19" s="17" t="s">
        <v>2</v>
      </c>
      <c r="B19" s="30">
        <v>6317</v>
      </c>
      <c r="C19" s="30">
        <v>6445</v>
      </c>
      <c r="D19" s="31">
        <f t="shared" si="0"/>
        <v>128</v>
      </c>
      <c r="E19" s="12"/>
    </row>
    <row r="20" spans="1:13" x14ac:dyDescent="0.35">
      <c r="A20" s="17" t="s">
        <v>3</v>
      </c>
      <c r="B20" s="30">
        <v>861</v>
      </c>
      <c r="C20" s="30">
        <v>1423</v>
      </c>
      <c r="D20" s="31">
        <f t="shared" si="0"/>
        <v>562</v>
      </c>
      <c r="E20" s="12"/>
    </row>
    <row r="21" spans="1:13" x14ac:dyDescent="0.35">
      <c r="A21" s="17" t="s">
        <v>4</v>
      </c>
      <c r="B21" s="30">
        <v>159</v>
      </c>
      <c r="C21" s="30">
        <v>171</v>
      </c>
      <c r="D21" s="31">
        <f t="shared" si="0"/>
        <v>12</v>
      </c>
      <c r="E21" s="12"/>
    </row>
    <row r="22" spans="1:13" x14ac:dyDescent="0.35">
      <c r="A22" s="17" t="s">
        <v>5</v>
      </c>
      <c r="B22" s="30">
        <v>172</v>
      </c>
      <c r="C22" s="30">
        <v>190</v>
      </c>
      <c r="D22" s="31">
        <f t="shared" si="0"/>
        <v>18</v>
      </c>
      <c r="E22" s="12"/>
    </row>
    <row r="23" spans="1:13" x14ac:dyDescent="0.35">
      <c r="A23" s="17" t="s">
        <v>6</v>
      </c>
      <c r="B23" s="30">
        <v>37</v>
      </c>
      <c r="C23" s="30">
        <v>113</v>
      </c>
      <c r="D23" s="31">
        <f t="shared" si="0"/>
        <v>76</v>
      </c>
      <c r="E23" s="12"/>
    </row>
    <row r="24" spans="1:13" x14ac:dyDescent="0.35">
      <c r="A24" s="17" t="s">
        <v>7</v>
      </c>
      <c r="B24" s="30">
        <v>54</v>
      </c>
      <c r="C24" s="30">
        <v>0</v>
      </c>
      <c r="D24" s="31">
        <f t="shared" si="0"/>
        <v>-54</v>
      </c>
      <c r="E24" s="12"/>
    </row>
    <row r="25" spans="1:13" x14ac:dyDescent="0.35">
      <c r="A25" s="17" t="s">
        <v>8</v>
      </c>
      <c r="B25" s="15">
        <v>74</v>
      </c>
      <c r="C25" s="15">
        <v>78</v>
      </c>
      <c r="D25" s="18">
        <f t="shared" si="0"/>
        <v>4</v>
      </c>
      <c r="E25" s="12"/>
    </row>
    <row r="26" spans="1:13" x14ac:dyDescent="0.35">
      <c r="A26" s="17" t="s">
        <v>20</v>
      </c>
      <c r="B26" s="15">
        <v>50</v>
      </c>
      <c r="C26" s="15">
        <v>47</v>
      </c>
      <c r="D26" s="18">
        <f t="shared" si="0"/>
        <v>-3</v>
      </c>
      <c r="E26" s="12"/>
    </row>
    <row r="27" spans="1:13" ht="15" thickBot="1" x14ac:dyDescent="0.4">
      <c r="A27" s="19"/>
      <c r="B27" s="37">
        <f>SUM(B18:B26)</f>
        <v>12403</v>
      </c>
      <c r="C27" s="37">
        <f>SUM(C18:C26)</f>
        <v>13071</v>
      </c>
      <c r="D27" s="21">
        <f t="shared" si="0"/>
        <v>668</v>
      </c>
      <c r="E27" s="12"/>
    </row>
    <row r="28" spans="1:13" x14ac:dyDescent="0.35">
      <c r="B28" s="116"/>
      <c r="C28" s="116"/>
      <c r="D28" s="117"/>
      <c r="E28" s="12"/>
    </row>
    <row r="29" spans="1:13" x14ac:dyDescent="0.35">
      <c r="B29" s="116"/>
      <c r="C29" s="116"/>
      <c r="D29" s="117"/>
      <c r="E29" s="12"/>
    </row>
    <row r="30" spans="1:13" x14ac:dyDescent="0.35">
      <c r="B30" s="116"/>
      <c r="C30" s="116"/>
      <c r="D30" s="117"/>
      <c r="E30" s="12"/>
    </row>
    <row r="31" spans="1:13" x14ac:dyDescent="0.35">
      <c r="B31" s="116"/>
      <c r="C31" s="116"/>
      <c r="D31" s="117"/>
      <c r="E31" s="12"/>
    </row>
    <row r="32" spans="1:13" x14ac:dyDescent="0.35">
      <c r="B32" s="116"/>
      <c r="C32" s="116"/>
      <c r="D32" s="117"/>
      <c r="E32" s="12"/>
    </row>
    <row r="33" spans="1:6" x14ac:dyDescent="0.35">
      <c r="B33" s="116"/>
      <c r="C33" s="116"/>
      <c r="D33" s="117"/>
      <c r="E33" s="12"/>
    </row>
    <row r="34" spans="1:6" x14ac:dyDescent="0.35">
      <c r="B34" s="116"/>
      <c r="C34" s="116"/>
      <c r="D34" s="117"/>
      <c r="E34" s="12"/>
    </row>
    <row r="35" spans="1:6" x14ac:dyDescent="0.35">
      <c r="B35" s="116"/>
      <c r="C35" s="116"/>
      <c r="D35" s="117"/>
      <c r="E35" s="12"/>
    </row>
    <row r="36" spans="1:6" x14ac:dyDescent="0.35">
      <c r="B36" s="116"/>
      <c r="C36" s="116"/>
      <c r="D36" s="117"/>
      <c r="E36" s="12"/>
    </row>
    <row r="37" spans="1:6" x14ac:dyDescent="0.35">
      <c r="B37" s="116"/>
      <c r="C37" s="116"/>
      <c r="D37" s="117"/>
      <c r="E37" s="12"/>
    </row>
    <row r="38" spans="1:6" x14ac:dyDescent="0.35">
      <c r="B38" s="116"/>
      <c r="C38" s="116"/>
      <c r="D38" s="117"/>
      <c r="E38" s="12"/>
    </row>
    <row r="39" spans="1:6" x14ac:dyDescent="0.35">
      <c r="B39" s="116"/>
      <c r="C39" s="116"/>
      <c r="D39" s="117"/>
      <c r="E39" s="12"/>
    </row>
    <row r="40" spans="1:6" ht="15" thickBot="1" x14ac:dyDescent="0.4"/>
    <row r="41" spans="1:6" ht="17" x14ac:dyDescent="0.4">
      <c r="A41" s="290" t="s">
        <v>428</v>
      </c>
      <c r="B41" s="291"/>
      <c r="C41" s="291"/>
      <c r="D41" s="291"/>
      <c r="E41" s="292"/>
      <c r="F41" s="119"/>
    </row>
    <row r="42" spans="1:6" ht="39.75" customHeight="1" thickBot="1" x14ac:dyDescent="0.4">
      <c r="A42" s="16"/>
      <c r="B42" s="28" t="s">
        <v>427</v>
      </c>
      <c r="C42" s="28" t="s">
        <v>421</v>
      </c>
      <c r="D42" s="28" t="s">
        <v>430</v>
      </c>
      <c r="E42" s="28" t="s">
        <v>429</v>
      </c>
      <c r="F42" s="119"/>
    </row>
    <row r="43" spans="1:6" ht="15" thickTop="1" x14ac:dyDescent="0.35">
      <c r="A43" s="17" t="s">
        <v>1</v>
      </c>
      <c r="B43" s="30">
        <v>4754</v>
      </c>
      <c r="C43" s="30">
        <v>4604</v>
      </c>
      <c r="D43" s="120">
        <f>C43-B43</f>
        <v>-150</v>
      </c>
      <c r="E43" s="113">
        <f t="shared" ref="E43:E51" si="1">((C43-B43)/B43)*100</f>
        <v>-3.1552376945729912</v>
      </c>
    </row>
    <row r="44" spans="1:6" x14ac:dyDescent="0.35">
      <c r="A44" s="17" t="s">
        <v>2</v>
      </c>
      <c r="B44" s="30">
        <v>6254</v>
      </c>
      <c r="C44" s="30">
        <v>6445</v>
      </c>
      <c r="D44" s="120">
        <f t="shared" ref="D44:D51" si="2">C44-B44</f>
        <v>191</v>
      </c>
      <c r="E44" s="113">
        <f t="shared" si="1"/>
        <v>3.0540454109370003</v>
      </c>
    </row>
    <row r="45" spans="1:6" x14ac:dyDescent="0.35">
      <c r="A45" s="17" t="s">
        <v>3</v>
      </c>
      <c r="B45" s="30">
        <v>1481</v>
      </c>
      <c r="C45" s="30">
        <v>1423</v>
      </c>
      <c r="D45" s="120">
        <f t="shared" si="2"/>
        <v>-58</v>
      </c>
      <c r="E45" s="113">
        <f t="shared" si="1"/>
        <v>-3.9162727886563129</v>
      </c>
    </row>
    <row r="46" spans="1:6" x14ac:dyDescent="0.35">
      <c r="A46" s="17" t="s">
        <v>4</v>
      </c>
      <c r="B46" s="30">
        <v>172</v>
      </c>
      <c r="C46" s="30">
        <v>171</v>
      </c>
      <c r="D46" s="120">
        <f t="shared" si="2"/>
        <v>-1</v>
      </c>
      <c r="E46" s="113">
        <f t="shared" si="1"/>
        <v>-0.58139534883720934</v>
      </c>
    </row>
    <row r="47" spans="1:6" x14ac:dyDescent="0.35">
      <c r="A47" s="17" t="s">
        <v>5</v>
      </c>
      <c r="B47" s="30">
        <v>186</v>
      </c>
      <c r="C47" s="30">
        <v>190</v>
      </c>
      <c r="D47" s="120">
        <f t="shared" si="2"/>
        <v>4</v>
      </c>
      <c r="E47" s="113">
        <f t="shared" si="1"/>
        <v>2.1505376344086025</v>
      </c>
    </row>
    <row r="48" spans="1:6" x14ac:dyDescent="0.35">
      <c r="A48" s="17" t="s">
        <v>6</v>
      </c>
      <c r="B48" s="30">
        <v>117</v>
      </c>
      <c r="C48" s="30">
        <v>113</v>
      </c>
      <c r="D48" s="120">
        <f t="shared" si="2"/>
        <v>-4</v>
      </c>
      <c r="E48" s="113">
        <f t="shared" si="1"/>
        <v>-3.4188034188034191</v>
      </c>
    </row>
    <row r="49" spans="1:14" x14ac:dyDescent="0.35">
      <c r="A49" s="17" t="s">
        <v>8</v>
      </c>
      <c r="B49" s="15">
        <v>78</v>
      </c>
      <c r="C49" s="15">
        <v>78</v>
      </c>
      <c r="D49" s="120">
        <f t="shared" si="2"/>
        <v>0</v>
      </c>
      <c r="E49" s="113">
        <f t="shared" si="1"/>
        <v>0</v>
      </c>
    </row>
    <row r="50" spans="1:14" x14ac:dyDescent="0.35">
      <c r="A50" s="17" t="s">
        <v>20</v>
      </c>
      <c r="B50" s="15">
        <v>48</v>
      </c>
      <c r="C50" s="15">
        <v>47</v>
      </c>
      <c r="D50" s="120">
        <f t="shared" si="2"/>
        <v>-1</v>
      </c>
      <c r="E50" s="113">
        <f t="shared" si="1"/>
        <v>-2.083333333333333</v>
      </c>
    </row>
    <row r="51" spans="1:14" ht="15" thickBot="1" x14ac:dyDescent="0.4">
      <c r="A51" s="16"/>
      <c r="B51" s="115">
        <f>SUM(B43:B50)</f>
        <v>13090</v>
      </c>
      <c r="C51" s="115">
        <f>SUM(C43:C50)</f>
        <v>13071</v>
      </c>
      <c r="D51" s="121">
        <f t="shared" si="2"/>
        <v>-19</v>
      </c>
      <c r="E51" s="114">
        <f t="shared" si="1"/>
        <v>-0.14514896867838042</v>
      </c>
    </row>
    <row r="52" spans="1:14" x14ac:dyDescent="0.35">
      <c r="A52" s="118"/>
      <c r="B52" s="118"/>
      <c r="C52" s="118"/>
      <c r="D52" s="118"/>
      <c r="E52" s="118"/>
    </row>
    <row r="53" spans="1:14" ht="15" thickBot="1" x14ac:dyDescent="0.4"/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J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81" t="s">
        <v>7</v>
      </c>
      <c r="I55" s="81" t="s">
        <v>55</v>
      </c>
      <c r="J55" s="83" t="s">
        <v>42</v>
      </c>
    </row>
    <row r="56" spans="1:14" x14ac:dyDescent="0.35">
      <c r="A56" s="49" t="s">
        <v>32</v>
      </c>
      <c r="B56" s="84">
        <v>800</v>
      </c>
      <c r="C56" s="84">
        <v>1091</v>
      </c>
      <c r="D56" s="84">
        <v>208</v>
      </c>
      <c r="E56" s="84">
        <v>37</v>
      </c>
      <c r="F56" s="84">
        <v>26</v>
      </c>
      <c r="G56" s="84">
        <v>25</v>
      </c>
      <c r="H56" s="84">
        <v>0</v>
      </c>
      <c r="I56" s="84">
        <v>38</v>
      </c>
      <c r="J56" s="85">
        <f t="shared" ref="J56:J62" si="3">SUM(B56:I56)</f>
        <v>2225</v>
      </c>
    </row>
    <row r="57" spans="1:14" x14ac:dyDescent="0.35">
      <c r="A57" s="49" t="s">
        <v>33</v>
      </c>
      <c r="B57" s="84">
        <v>781</v>
      </c>
      <c r="C57" s="84">
        <v>1089</v>
      </c>
      <c r="D57" s="84">
        <v>204</v>
      </c>
      <c r="E57" s="84">
        <v>32</v>
      </c>
      <c r="F57" s="84">
        <v>32</v>
      </c>
      <c r="G57" s="84">
        <v>15</v>
      </c>
      <c r="H57" s="84">
        <v>0</v>
      </c>
      <c r="I57" s="84">
        <v>0</v>
      </c>
      <c r="J57" s="85">
        <f t="shared" si="3"/>
        <v>2153</v>
      </c>
    </row>
    <row r="58" spans="1:14" x14ac:dyDescent="0.35">
      <c r="A58" s="49" t="s">
        <v>34</v>
      </c>
      <c r="B58" s="84">
        <v>827</v>
      </c>
      <c r="C58" s="84">
        <v>1126</v>
      </c>
      <c r="D58" s="84">
        <v>209</v>
      </c>
      <c r="E58" s="84">
        <v>31</v>
      </c>
      <c r="F58" s="84">
        <v>32</v>
      </c>
      <c r="G58" s="84">
        <v>16</v>
      </c>
      <c r="H58" s="84">
        <v>0</v>
      </c>
      <c r="I58" s="84">
        <v>0</v>
      </c>
      <c r="J58" s="85">
        <f t="shared" si="3"/>
        <v>2241</v>
      </c>
      <c r="M58" s="68"/>
    </row>
    <row r="59" spans="1:14" x14ac:dyDescent="0.35">
      <c r="A59" s="49" t="s">
        <v>35</v>
      </c>
      <c r="B59" s="84">
        <v>657</v>
      </c>
      <c r="C59" s="84">
        <v>997</v>
      </c>
      <c r="D59" s="84">
        <v>241</v>
      </c>
      <c r="E59" s="84">
        <v>19</v>
      </c>
      <c r="F59" s="84">
        <v>24</v>
      </c>
      <c r="G59" s="84">
        <v>14</v>
      </c>
      <c r="H59" s="84">
        <v>0</v>
      </c>
      <c r="I59" s="84">
        <v>0</v>
      </c>
      <c r="J59" s="85">
        <f t="shared" si="3"/>
        <v>1952</v>
      </c>
    </row>
    <row r="60" spans="1:14" x14ac:dyDescent="0.35">
      <c r="A60" s="49" t="s">
        <v>36</v>
      </c>
      <c r="B60" s="84">
        <v>479</v>
      </c>
      <c r="C60" s="84">
        <v>656</v>
      </c>
      <c r="D60" s="84">
        <v>165</v>
      </c>
      <c r="E60" s="84">
        <v>7</v>
      </c>
      <c r="F60" s="84">
        <v>24</v>
      </c>
      <c r="G60" s="84">
        <v>15</v>
      </c>
      <c r="H60" s="84">
        <v>0</v>
      </c>
      <c r="I60" s="84">
        <v>0</v>
      </c>
      <c r="J60" s="85">
        <f t="shared" si="3"/>
        <v>1346</v>
      </c>
    </row>
    <row r="61" spans="1:14" x14ac:dyDescent="0.35">
      <c r="A61" s="49" t="s">
        <v>37</v>
      </c>
      <c r="B61" s="84">
        <v>420</v>
      </c>
      <c r="C61" s="84">
        <v>532</v>
      </c>
      <c r="D61" s="84">
        <v>149</v>
      </c>
      <c r="E61" s="84">
        <v>20</v>
      </c>
      <c r="F61" s="84">
        <v>22</v>
      </c>
      <c r="G61" s="84">
        <v>3</v>
      </c>
      <c r="H61" s="84">
        <v>0</v>
      </c>
      <c r="I61" s="84">
        <v>0</v>
      </c>
      <c r="J61" s="85">
        <f t="shared" si="3"/>
        <v>1146</v>
      </c>
    </row>
    <row r="62" spans="1:14" x14ac:dyDescent="0.35">
      <c r="A62" s="49" t="s">
        <v>38</v>
      </c>
      <c r="B62" s="84">
        <v>674</v>
      </c>
      <c r="C62" s="84">
        <v>998</v>
      </c>
      <c r="D62" s="84">
        <v>247</v>
      </c>
      <c r="E62" s="84">
        <v>27</v>
      </c>
      <c r="F62" s="84">
        <v>28</v>
      </c>
      <c r="G62" s="84">
        <v>25</v>
      </c>
      <c r="H62" s="84">
        <v>0</v>
      </c>
      <c r="I62" s="84">
        <v>9</v>
      </c>
      <c r="J62" s="85">
        <f t="shared" si="3"/>
        <v>2008</v>
      </c>
    </row>
    <row r="63" spans="1:14" ht="15" thickBot="1" x14ac:dyDescent="0.4">
      <c r="A63" s="50"/>
      <c r="B63" s="86">
        <f t="shared" ref="B63:J63" si="4">SUM(B56:B62)</f>
        <v>4638</v>
      </c>
      <c r="C63" s="86">
        <f t="shared" si="4"/>
        <v>6489</v>
      </c>
      <c r="D63" s="86">
        <f t="shared" si="4"/>
        <v>1423</v>
      </c>
      <c r="E63" s="86">
        <f t="shared" si="4"/>
        <v>173</v>
      </c>
      <c r="F63" s="86">
        <f t="shared" si="4"/>
        <v>188</v>
      </c>
      <c r="G63" s="86">
        <f t="shared" si="4"/>
        <v>113</v>
      </c>
      <c r="H63" s="86">
        <f t="shared" si="4"/>
        <v>0</v>
      </c>
      <c r="I63" s="86">
        <f t="shared" si="4"/>
        <v>47</v>
      </c>
      <c r="J63" s="87">
        <f t="shared" si="4"/>
        <v>13071</v>
      </c>
    </row>
    <row r="64" spans="1:14" x14ac:dyDescent="0.35">
      <c r="K64" s="10"/>
      <c r="L64" s="10"/>
      <c r="M64" s="10"/>
      <c r="N64" s="10"/>
    </row>
    <row r="94" spans="1:5" ht="15" thickBot="1" x14ac:dyDescent="0.4"/>
    <row r="95" spans="1:5" x14ac:dyDescent="0.35">
      <c r="A95" s="285" t="s">
        <v>314</v>
      </c>
      <c r="B95" s="286"/>
      <c r="C95" s="286"/>
      <c r="D95" s="286"/>
      <c r="E95" s="99">
        <v>8</v>
      </c>
    </row>
    <row r="96" spans="1:5" x14ac:dyDescent="0.35">
      <c r="A96" s="287" t="s">
        <v>315</v>
      </c>
      <c r="B96" s="251"/>
      <c r="C96" s="251"/>
      <c r="D96" s="251"/>
      <c r="E96" s="100">
        <v>13</v>
      </c>
    </row>
    <row r="97" spans="1:10" x14ac:dyDescent="0.35">
      <c r="A97" s="287" t="s">
        <v>422</v>
      </c>
      <c r="B97" s="251"/>
      <c r="C97" s="251"/>
      <c r="D97" s="251"/>
      <c r="E97" s="101">
        <v>14</v>
      </c>
    </row>
    <row r="98" spans="1:10" ht="15" thickBot="1" x14ac:dyDescent="0.4">
      <c r="A98" s="288" t="s">
        <v>134</v>
      </c>
      <c r="B98" s="289"/>
      <c r="C98" s="289"/>
      <c r="D98" s="289"/>
      <c r="E98" s="102">
        <v>3</v>
      </c>
    </row>
    <row r="99" spans="1:10" ht="15" thickBot="1" x14ac:dyDescent="0.4"/>
    <row r="100" spans="1:10" ht="17.5" thickBot="1" x14ac:dyDescent="0.45">
      <c r="A100" s="91" t="s">
        <v>139</v>
      </c>
      <c r="B100" s="92"/>
      <c r="C100" s="92"/>
      <c r="D100" s="79"/>
      <c r="E100" s="79"/>
      <c r="F100" s="79"/>
      <c r="G100" s="79"/>
      <c r="H100" s="79"/>
      <c r="I100" s="79"/>
      <c r="J100" s="74"/>
    </row>
    <row r="101" spans="1:10" ht="15" thickTop="1" x14ac:dyDescent="0.35">
      <c r="A101" s="80"/>
      <c r="J101" s="54"/>
    </row>
    <row r="102" spans="1:10" ht="15" thickBot="1" x14ac:dyDescent="0.4">
      <c r="A102" s="93">
        <v>44562</v>
      </c>
      <c r="B102" s="43">
        <v>44531</v>
      </c>
      <c r="C102" s="43">
        <v>44501</v>
      </c>
      <c r="D102" s="43">
        <v>44470</v>
      </c>
      <c r="E102" s="43" t="s">
        <v>424</v>
      </c>
      <c r="F102" s="43" t="s">
        <v>402</v>
      </c>
      <c r="G102" s="72">
        <v>2020</v>
      </c>
      <c r="H102" s="45">
        <v>2019</v>
      </c>
      <c r="I102" s="43" t="s">
        <v>372</v>
      </c>
      <c r="J102" s="94" t="s">
        <v>44</v>
      </c>
    </row>
    <row r="103" spans="1:10" ht="15.5" thickTop="1" thickBot="1" x14ac:dyDescent="0.4">
      <c r="A103" s="95">
        <v>7</v>
      </c>
      <c r="B103" s="96">
        <v>1</v>
      </c>
      <c r="C103" s="96">
        <v>4</v>
      </c>
      <c r="D103" s="96">
        <v>1</v>
      </c>
      <c r="E103" s="96">
        <v>14</v>
      </c>
      <c r="F103" s="96">
        <v>4</v>
      </c>
      <c r="G103" s="96">
        <v>9</v>
      </c>
      <c r="H103" s="96">
        <v>4</v>
      </c>
      <c r="I103" s="96">
        <v>17</v>
      </c>
      <c r="J103" s="97">
        <f>SUM(A103:I103)</f>
        <v>61</v>
      </c>
    </row>
    <row r="104" spans="1:10" ht="15" thickBot="1" x14ac:dyDescent="0.4">
      <c r="A104" s="62"/>
      <c r="B104" s="62"/>
      <c r="C104" s="62"/>
      <c r="D104" s="62"/>
      <c r="E104" s="62"/>
      <c r="F104" s="62"/>
      <c r="G104" s="62"/>
      <c r="H104" s="62"/>
      <c r="I104" s="62"/>
      <c r="J104" s="63"/>
    </row>
    <row r="105" spans="1:10" ht="17.5" thickBot="1" x14ac:dyDescent="0.45">
      <c r="A105" s="283" t="s">
        <v>204</v>
      </c>
      <c r="B105" s="284"/>
      <c r="C105" s="88"/>
      <c r="D105" s="88"/>
      <c r="E105" s="88"/>
      <c r="F105" s="88"/>
      <c r="G105" s="88"/>
      <c r="H105" s="88"/>
      <c r="I105" s="88"/>
      <c r="J105" s="89"/>
    </row>
    <row r="106" spans="1:10" ht="15.5" thickTop="1" thickBot="1" x14ac:dyDescent="0.4">
      <c r="A106" s="90" t="s">
        <v>423</v>
      </c>
      <c r="B106" s="265" t="s">
        <v>318</v>
      </c>
      <c r="C106" s="265"/>
      <c r="D106" s="265"/>
      <c r="E106" s="265" t="s">
        <v>319</v>
      </c>
      <c r="F106" s="265"/>
      <c r="G106" s="265"/>
      <c r="H106" s="265" t="s">
        <v>320</v>
      </c>
      <c r="I106" s="265"/>
      <c r="J106" s="282"/>
    </row>
    <row r="107" spans="1:10" ht="15" thickBot="1" x14ac:dyDescent="0.4">
      <c r="A107" s="64" t="s">
        <v>207</v>
      </c>
      <c r="B107" s="265"/>
      <c r="C107" s="265"/>
      <c r="D107" s="265"/>
      <c r="E107" s="265"/>
      <c r="F107" s="265"/>
      <c r="G107" s="265"/>
      <c r="H107" s="265"/>
      <c r="I107" s="265"/>
      <c r="J107" s="282"/>
    </row>
    <row r="108" spans="1:10" x14ac:dyDescent="0.35">
      <c r="A108" s="49" t="s">
        <v>1</v>
      </c>
      <c r="B108" s="266">
        <v>60</v>
      </c>
      <c r="C108" s="266"/>
      <c r="D108" s="266"/>
      <c r="E108" s="264">
        <v>48</v>
      </c>
      <c r="F108" s="263"/>
      <c r="G108" s="263"/>
      <c r="H108" s="264">
        <v>107</v>
      </c>
      <c r="I108" s="263"/>
      <c r="J108" s="281"/>
    </row>
    <row r="109" spans="1:10" x14ac:dyDescent="0.35">
      <c r="A109" s="49" t="s">
        <v>2</v>
      </c>
      <c r="B109" s="263">
        <v>22</v>
      </c>
      <c r="C109" s="263"/>
      <c r="D109" s="263"/>
      <c r="E109" s="264">
        <v>27</v>
      </c>
      <c r="F109" s="263"/>
      <c r="G109" s="263"/>
      <c r="H109" s="264">
        <v>37</v>
      </c>
      <c r="I109" s="263"/>
      <c r="J109" s="281"/>
    </row>
    <row r="110" spans="1:10" x14ac:dyDescent="0.35">
      <c r="A110" s="49" t="s">
        <v>3</v>
      </c>
      <c r="B110" s="263">
        <v>26</v>
      </c>
      <c r="C110" s="263"/>
      <c r="D110" s="263"/>
      <c r="E110" s="264">
        <v>32</v>
      </c>
      <c r="F110" s="263"/>
      <c r="G110" s="263"/>
      <c r="H110" s="264">
        <v>36</v>
      </c>
      <c r="I110" s="263"/>
      <c r="J110" s="281"/>
    </row>
    <row r="111" spans="1:10" x14ac:dyDescent="0.35">
      <c r="A111" s="49" t="s">
        <v>4</v>
      </c>
      <c r="B111" s="263">
        <v>5</v>
      </c>
      <c r="C111" s="263"/>
      <c r="D111" s="263"/>
      <c r="E111" s="264">
        <v>8</v>
      </c>
      <c r="F111" s="263"/>
      <c r="G111" s="263"/>
      <c r="H111" s="264">
        <v>5</v>
      </c>
      <c r="I111" s="263"/>
      <c r="J111" s="281"/>
    </row>
    <row r="112" spans="1:10" x14ac:dyDescent="0.35">
      <c r="A112" s="49" t="s">
        <v>5</v>
      </c>
      <c r="B112" s="263">
        <v>3</v>
      </c>
      <c r="C112" s="263"/>
      <c r="D112" s="263"/>
      <c r="E112" s="264">
        <v>6</v>
      </c>
      <c r="F112" s="263"/>
      <c r="G112" s="263"/>
      <c r="H112" s="264">
        <v>5</v>
      </c>
      <c r="I112" s="263"/>
      <c r="J112" s="281"/>
    </row>
    <row r="113" spans="1:14" x14ac:dyDescent="0.35">
      <c r="A113" s="49" t="s">
        <v>6</v>
      </c>
      <c r="B113" s="263">
        <v>2</v>
      </c>
      <c r="C113" s="263"/>
      <c r="D113" s="263"/>
      <c r="E113" s="264">
        <v>3</v>
      </c>
      <c r="F113" s="263"/>
      <c r="G113" s="263"/>
      <c r="H113" s="264">
        <v>4</v>
      </c>
      <c r="I113" s="263"/>
      <c r="J113" s="281"/>
    </row>
    <row r="114" spans="1:14" x14ac:dyDescent="0.35">
      <c r="A114" s="49" t="s">
        <v>7</v>
      </c>
      <c r="B114" s="263">
        <v>0</v>
      </c>
      <c r="C114" s="263"/>
      <c r="D114" s="263"/>
      <c r="E114" s="264">
        <v>0</v>
      </c>
      <c r="F114" s="263"/>
      <c r="G114" s="263"/>
      <c r="H114" s="264">
        <v>0</v>
      </c>
      <c r="I114" s="263"/>
      <c r="J114" s="281"/>
    </row>
    <row r="115" spans="1:14" ht="15" thickBot="1" x14ac:dyDescent="0.4">
      <c r="A115" s="75" t="s">
        <v>15</v>
      </c>
      <c r="B115" s="278">
        <f>SUM(B108:D114)</f>
        <v>118</v>
      </c>
      <c r="C115" s="279"/>
      <c r="D115" s="279"/>
      <c r="E115" s="278">
        <f>SUM(E108:G114)</f>
        <v>124</v>
      </c>
      <c r="F115" s="279"/>
      <c r="G115" s="279"/>
      <c r="H115" s="278">
        <f>SUM(H108:J114)</f>
        <v>194</v>
      </c>
      <c r="I115" s="279"/>
      <c r="J115" s="280"/>
    </row>
    <row r="118" spans="1:14" ht="16" thickBot="1" x14ac:dyDescent="0.4">
      <c r="A118" s="268" t="s">
        <v>323</v>
      </c>
      <c r="B118" s="268"/>
      <c r="C118" s="268"/>
      <c r="D118" s="268"/>
      <c r="E118" s="268"/>
      <c r="F118" s="268"/>
      <c r="G118" s="268"/>
      <c r="H118" s="268"/>
      <c r="I118" s="268"/>
      <c r="J118" s="268"/>
    </row>
    <row r="119" spans="1:14" ht="44.25" customHeight="1" x14ac:dyDescent="0.35">
      <c r="A119" s="269">
        <v>2022</v>
      </c>
      <c r="B119" s="270"/>
      <c r="C119" s="270"/>
      <c r="D119" s="270"/>
      <c r="E119" s="269">
        <v>2021</v>
      </c>
      <c r="F119" s="270"/>
      <c r="G119" s="270"/>
      <c r="H119" s="270"/>
      <c r="I119" s="270"/>
      <c r="J119" s="271"/>
    </row>
    <row r="120" spans="1:14" ht="15" thickBot="1" x14ac:dyDescent="0.4">
      <c r="A120" s="256" t="s">
        <v>114</v>
      </c>
      <c r="B120" s="257"/>
      <c r="C120" s="257" t="s">
        <v>115</v>
      </c>
      <c r="D120" s="257"/>
      <c r="E120" s="256" t="s">
        <v>114</v>
      </c>
      <c r="F120" s="257"/>
      <c r="G120" s="257"/>
      <c r="H120" s="257" t="s">
        <v>115</v>
      </c>
      <c r="I120" s="257"/>
      <c r="J120" s="258"/>
      <c r="N120" s="12"/>
    </row>
    <row r="121" spans="1:14" x14ac:dyDescent="0.35">
      <c r="A121" s="69" t="s">
        <v>1</v>
      </c>
      <c r="B121" s="52">
        <v>37</v>
      </c>
      <c r="C121" s="55" t="s">
        <v>32</v>
      </c>
      <c r="D121">
        <v>13</v>
      </c>
      <c r="E121" s="69" t="s">
        <v>1</v>
      </c>
      <c r="G121" s="48">
        <v>75</v>
      </c>
      <c r="H121" s="55" t="s">
        <v>32</v>
      </c>
      <c r="J121" s="54">
        <v>35</v>
      </c>
      <c r="M121" s="12"/>
    </row>
    <row r="122" spans="1:14" x14ac:dyDescent="0.35">
      <c r="A122" s="69" t="s">
        <v>2</v>
      </c>
      <c r="B122" s="48">
        <v>31</v>
      </c>
      <c r="C122" s="55" t="s">
        <v>116</v>
      </c>
      <c r="D122">
        <v>20</v>
      </c>
      <c r="E122" s="69" t="s">
        <v>2</v>
      </c>
      <c r="G122" s="48">
        <v>26</v>
      </c>
      <c r="H122" s="55" t="s">
        <v>116</v>
      </c>
      <c r="J122" s="54">
        <v>24</v>
      </c>
      <c r="M122" s="12"/>
    </row>
    <row r="123" spans="1:14" x14ac:dyDescent="0.35">
      <c r="A123" s="69" t="s">
        <v>3</v>
      </c>
      <c r="B123" s="48">
        <v>17</v>
      </c>
      <c r="C123" s="55" t="s">
        <v>34</v>
      </c>
      <c r="D123">
        <v>15</v>
      </c>
      <c r="E123" s="69" t="s">
        <v>3</v>
      </c>
      <c r="G123" s="48">
        <v>17</v>
      </c>
      <c r="H123" s="55" t="s">
        <v>34</v>
      </c>
      <c r="J123" s="54">
        <v>27</v>
      </c>
      <c r="M123" s="12"/>
    </row>
    <row r="124" spans="1:14" x14ac:dyDescent="0.35">
      <c r="A124" s="69" t="s">
        <v>4</v>
      </c>
      <c r="B124" s="48">
        <v>6</v>
      </c>
      <c r="C124" s="55" t="s">
        <v>35</v>
      </c>
      <c r="D124">
        <v>14</v>
      </c>
      <c r="E124" s="69" t="s">
        <v>4</v>
      </c>
      <c r="G124" s="48">
        <v>8</v>
      </c>
      <c r="H124" s="55" t="s">
        <v>35</v>
      </c>
      <c r="J124" s="54">
        <v>14</v>
      </c>
      <c r="M124" s="12"/>
    </row>
    <row r="125" spans="1:14" x14ac:dyDescent="0.35">
      <c r="A125" s="69" t="s">
        <v>5</v>
      </c>
      <c r="B125" s="48">
        <v>2</v>
      </c>
      <c r="C125" s="56" t="s">
        <v>36</v>
      </c>
      <c r="D125">
        <v>11</v>
      </c>
      <c r="E125" s="69" t="s">
        <v>5</v>
      </c>
      <c r="G125" s="48">
        <v>1</v>
      </c>
      <c r="H125" s="56" t="s">
        <v>36</v>
      </c>
      <c r="J125" s="54">
        <v>10</v>
      </c>
      <c r="M125" s="12"/>
    </row>
    <row r="126" spans="1:14" x14ac:dyDescent="0.35">
      <c r="A126" s="69" t="s">
        <v>6</v>
      </c>
      <c r="B126" s="48">
        <v>1</v>
      </c>
      <c r="C126" s="55" t="s">
        <v>37</v>
      </c>
      <c r="D126">
        <v>9</v>
      </c>
      <c r="E126" s="69" t="s">
        <v>6</v>
      </c>
      <c r="G126" s="48">
        <v>5</v>
      </c>
      <c r="H126" s="55" t="s">
        <v>37</v>
      </c>
      <c r="J126" s="54">
        <v>9</v>
      </c>
      <c r="M126" s="12"/>
    </row>
    <row r="127" spans="1:14" x14ac:dyDescent="0.35">
      <c r="A127" s="69" t="s">
        <v>7</v>
      </c>
      <c r="B127" s="48">
        <v>0</v>
      </c>
      <c r="C127" s="55" t="s">
        <v>38</v>
      </c>
      <c r="D127">
        <v>12</v>
      </c>
      <c r="E127" s="69" t="s">
        <v>7</v>
      </c>
      <c r="G127" s="48">
        <v>0</v>
      </c>
      <c r="H127" s="55" t="s">
        <v>38</v>
      </c>
      <c r="J127" s="54">
        <v>13</v>
      </c>
      <c r="M127" s="12"/>
    </row>
    <row r="128" spans="1:14" x14ac:dyDescent="0.35">
      <c r="A128" s="69" t="s">
        <v>8</v>
      </c>
      <c r="B128" s="48">
        <v>0</v>
      </c>
      <c r="E128" s="69" t="s">
        <v>8</v>
      </c>
      <c r="G128" s="48">
        <v>0</v>
      </c>
      <c r="J128" s="54"/>
      <c r="M128" s="12"/>
    </row>
    <row r="129" spans="1:14" x14ac:dyDescent="0.35">
      <c r="A129" s="69" t="s">
        <v>20</v>
      </c>
      <c r="B129" s="48">
        <v>0</v>
      </c>
      <c r="E129" s="69" t="s">
        <v>20</v>
      </c>
      <c r="G129" s="48">
        <v>0</v>
      </c>
      <c r="J129" s="54"/>
      <c r="M129" s="12"/>
      <c r="N129" s="12"/>
    </row>
    <row r="130" spans="1:14" ht="15" thickBot="1" x14ac:dyDescent="0.4">
      <c r="A130" s="50"/>
      <c r="B130" s="53">
        <f>SUM(B121:B129)</f>
        <v>94</v>
      </c>
      <c r="C130" s="50"/>
      <c r="D130" s="70">
        <f>SUM(D121:D129)</f>
        <v>94</v>
      </c>
      <c r="E130" s="50"/>
      <c r="F130" s="51"/>
      <c r="G130" s="53">
        <f>SUM(G121:G129)</f>
        <v>132</v>
      </c>
      <c r="H130" s="51"/>
      <c r="I130" s="51"/>
      <c r="J130" s="71">
        <f>SUM(J121:J129)</f>
        <v>132</v>
      </c>
    </row>
    <row r="131" spans="1:14" ht="15" thickBot="1" x14ac:dyDescent="0.4"/>
    <row r="132" spans="1:14" x14ac:dyDescent="0.35">
      <c r="A132" s="103" t="s">
        <v>136</v>
      </c>
      <c r="B132" s="104">
        <f>B13</f>
        <v>45</v>
      </c>
      <c r="D132" s="274" t="s">
        <v>411</v>
      </c>
      <c r="E132" s="275"/>
      <c r="F132" s="275"/>
      <c r="G132" s="104">
        <f>D27</f>
        <v>668</v>
      </c>
    </row>
    <row r="133" spans="1:14" ht="29.5" thickBot="1" x14ac:dyDescent="0.4">
      <c r="A133" s="105" t="s">
        <v>137</v>
      </c>
      <c r="B133" s="101">
        <f>J103</f>
        <v>61</v>
      </c>
      <c r="D133" s="276" t="s">
        <v>412</v>
      </c>
      <c r="E133" s="277"/>
      <c r="F133" s="277"/>
      <c r="G133" s="110">
        <f>((C27-B134)/B27)</f>
        <v>0.95912279287269209</v>
      </c>
    </row>
    <row r="134" spans="1:14" ht="29" x14ac:dyDescent="0.35">
      <c r="A134" s="105" t="s">
        <v>426</v>
      </c>
      <c r="B134" s="106">
        <v>1175</v>
      </c>
    </row>
    <row r="135" spans="1:14" ht="15" thickBot="1" x14ac:dyDescent="0.4">
      <c r="A135" s="107" t="s">
        <v>437</v>
      </c>
      <c r="B135" s="101">
        <f>B130</f>
        <v>94</v>
      </c>
    </row>
    <row r="136" spans="1:14" ht="15" thickBot="1" x14ac:dyDescent="0.4">
      <c r="A136" s="108" t="s">
        <v>27</v>
      </c>
      <c r="B136" s="109">
        <f>C27</f>
        <v>13071</v>
      </c>
      <c r="D136" s="272" t="s">
        <v>82</v>
      </c>
      <c r="E136" s="273"/>
      <c r="F136" s="273"/>
      <c r="G136" s="111">
        <v>273</v>
      </c>
    </row>
  </sheetData>
  <mergeCells count="44">
    <mergeCell ref="A105:B105"/>
    <mergeCell ref="A16:D16"/>
    <mergeCell ref="A95:D95"/>
    <mergeCell ref="A96:D96"/>
    <mergeCell ref="A97:D97"/>
    <mergeCell ref="A98:D98"/>
    <mergeCell ref="A41:E41"/>
    <mergeCell ref="B106:D107"/>
    <mergeCell ref="E106:G107"/>
    <mergeCell ref="H106:J107"/>
    <mergeCell ref="B108:D108"/>
    <mergeCell ref="E108:G108"/>
    <mergeCell ref="H108:J108"/>
    <mergeCell ref="B109:D109"/>
    <mergeCell ref="E109:G109"/>
    <mergeCell ref="H109:J109"/>
    <mergeCell ref="B110:D110"/>
    <mergeCell ref="E110:G110"/>
    <mergeCell ref="H110:J110"/>
    <mergeCell ref="B111:D111"/>
    <mergeCell ref="E111:G111"/>
    <mergeCell ref="H111:J111"/>
    <mergeCell ref="B112:D112"/>
    <mergeCell ref="E112:G112"/>
    <mergeCell ref="H112:J112"/>
    <mergeCell ref="B113:D113"/>
    <mergeCell ref="E113:G113"/>
    <mergeCell ref="H113:J113"/>
    <mergeCell ref="B114:D114"/>
    <mergeCell ref="E114:G114"/>
    <mergeCell ref="H114:J114"/>
    <mergeCell ref="B115:D115"/>
    <mergeCell ref="E115:G115"/>
    <mergeCell ref="H115:J115"/>
    <mergeCell ref="A118:J118"/>
    <mergeCell ref="A119:D119"/>
    <mergeCell ref="E119:J119"/>
    <mergeCell ref="D136:F136"/>
    <mergeCell ref="A120:B120"/>
    <mergeCell ref="C120:D120"/>
    <mergeCell ref="E120:G120"/>
    <mergeCell ref="H120:J120"/>
    <mergeCell ref="D132:F132"/>
    <mergeCell ref="D133:F133"/>
  </mergeCells>
  <printOptions horizontalCentered="1" verticalCentered="1"/>
  <pageMargins left="0.5" right="0.5" top="0.9" bottom="0.9" header="0.75" footer="0.3"/>
  <pageSetup scale="80" fitToHeight="4" orientation="landscape" r:id="rId1"/>
  <headerFooter>
    <oddHeader>&amp;CMarch 2022 Membership Dashboard</oddHeader>
  </headerFooter>
  <rowBreaks count="3" manualBreakCount="3">
    <brk id="52" max="16383" man="1"/>
    <brk id="92" max="9" man="1"/>
    <brk id="116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0772E-7F8A-4051-B0AB-288435C9267C}">
  <dimension ref="A2:Q136"/>
  <sheetViews>
    <sheetView topLeftCell="A35" zoomScaleNormal="100" workbookViewId="0">
      <selection activeCell="B121" sqref="B121:B126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21</v>
      </c>
    </row>
    <row r="5" spans="1:6" x14ac:dyDescent="0.35">
      <c r="A5" s="49" t="s">
        <v>2</v>
      </c>
      <c r="B5" s="54">
        <v>8</v>
      </c>
    </row>
    <row r="6" spans="1:6" x14ac:dyDescent="0.35">
      <c r="A6" s="49" t="s">
        <v>3</v>
      </c>
      <c r="B6" s="54">
        <v>35</v>
      </c>
    </row>
    <row r="7" spans="1:6" x14ac:dyDescent="0.35">
      <c r="A7" s="49" t="s">
        <v>4</v>
      </c>
      <c r="B7" s="54">
        <v>2</v>
      </c>
    </row>
    <row r="8" spans="1:6" x14ac:dyDescent="0.35">
      <c r="A8" s="49" t="s">
        <v>5</v>
      </c>
      <c r="B8" s="54">
        <v>3</v>
      </c>
    </row>
    <row r="9" spans="1:6" x14ac:dyDescent="0.35">
      <c r="A9" s="49" t="s">
        <v>6</v>
      </c>
      <c r="B9" s="54">
        <v>8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77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48" t="s">
        <v>17</v>
      </c>
      <c r="B16" s="249"/>
      <c r="C16" s="249"/>
      <c r="D16" s="250"/>
      <c r="E16" s="8"/>
      <c r="F16" s="112" t="s">
        <v>117</v>
      </c>
    </row>
    <row r="17" spans="1:13" ht="30.5" thickBot="1" x14ac:dyDescent="0.4">
      <c r="A17" s="16"/>
      <c r="B17" s="28" t="s">
        <v>325</v>
      </c>
      <c r="C17" s="28" t="s">
        <v>431</v>
      </c>
      <c r="D17" s="29" t="s">
        <v>21</v>
      </c>
    </row>
    <row r="18" spans="1:13" ht="15" thickTop="1" x14ac:dyDescent="0.35">
      <c r="A18" s="17" t="s">
        <v>1</v>
      </c>
      <c r="B18" s="30">
        <v>4676</v>
      </c>
      <c r="C18" s="30">
        <v>4587</v>
      </c>
      <c r="D18" s="31">
        <f t="shared" ref="D18:D27" si="0">C18-B18</f>
        <v>-89</v>
      </c>
      <c r="M18" s="68"/>
    </row>
    <row r="19" spans="1:13" x14ac:dyDescent="0.35">
      <c r="A19" s="17" t="s">
        <v>2</v>
      </c>
      <c r="B19" s="30">
        <v>6328</v>
      </c>
      <c r="C19" s="30">
        <f>6427+4</f>
        <v>6431</v>
      </c>
      <c r="D19" s="31">
        <f t="shared" si="0"/>
        <v>103</v>
      </c>
      <c r="E19" s="12"/>
    </row>
    <row r="20" spans="1:13" x14ac:dyDescent="0.35">
      <c r="A20" s="17" t="s">
        <v>3</v>
      </c>
      <c r="B20" s="30">
        <v>869</v>
      </c>
      <c r="C20" s="30">
        <v>1458</v>
      </c>
      <c r="D20" s="31">
        <f t="shared" si="0"/>
        <v>589</v>
      </c>
      <c r="E20" s="12"/>
    </row>
    <row r="21" spans="1:13" x14ac:dyDescent="0.35">
      <c r="A21" s="17" t="s">
        <v>4</v>
      </c>
      <c r="B21" s="30">
        <v>163</v>
      </c>
      <c r="C21" s="30">
        <v>169</v>
      </c>
      <c r="D21" s="31">
        <f t="shared" si="0"/>
        <v>6</v>
      </c>
      <c r="E21" s="12"/>
    </row>
    <row r="22" spans="1:13" x14ac:dyDescent="0.35">
      <c r="A22" s="17" t="s">
        <v>5</v>
      </c>
      <c r="B22" s="30">
        <v>169</v>
      </c>
      <c r="C22" s="30">
        <v>193</v>
      </c>
      <c r="D22" s="31">
        <f t="shared" si="0"/>
        <v>24</v>
      </c>
      <c r="E22" s="12"/>
    </row>
    <row r="23" spans="1:13" x14ac:dyDescent="0.35">
      <c r="A23" s="17" t="s">
        <v>6</v>
      </c>
      <c r="B23" s="30">
        <v>33</v>
      </c>
      <c r="C23" s="30">
        <v>121</v>
      </c>
      <c r="D23" s="31">
        <f t="shared" si="0"/>
        <v>88</v>
      </c>
      <c r="E23" s="12"/>
    </row>
    <row r="24" spans="1:13" x14ac:dyDescent="0.35">
      <c r="A24" s="17" t="s">
        <v>7</v>
      </c>
      <c r="B24" s="30">
        <v>52</v>
      </c>
      <c r="C24" s="30">
        <v>0</v>
      </c>
      <c r="D24" s="31">
        <f t="shared" si="0"/>
        <v>-52</v>
      </c>
      <c r="E24" s="12"/>
    </row>
    <row r="25" spans="1:13" x14ac:dyDescent="0.35">
      <c r="A25" s="17" t="s">
        <v>8</v>
      </c>
      <c r="B25" s="15">
        <v>75</v>
      </c>
      <c r="C25" s="15">
        <v>79</v>
      </c>
      <c r="D25" s="18">
        <f t="shared" si="0"/>
        <v>4</v>
      </c>
      <c r="E25" s="12"/>
    </row>
    <row r="26" spans="1:13" x14ac:dyDescent="0.35">
      <c r="A26" s="17" t="s">
        <v>20</v>
      </c>
      <c r="B26" s="15">
        <v>50</v>
      </c>
      <c r="C26" s="15">
        <v>47</v>
      </c>
      <c r="D26" s="18">
        <f t="shared" si="0"/>
        <v>-3</v>
      </c>
      <c r="E26" s="12"/>
    </row>
    <row r="27" spans="1:13" ht="15" thickBot="1" x14ac:dyDescent="0.4">
      <c r="A27" s="19"/>
      <c r="B27" s="37">
        <f>SUM(B18:B26)</f>
        <v>12415</v>
      </c>
      <c r="C27" s="37">
        <f>SUM(C18:C26)</f>
        <v>13085</v>
      </c>
      <c r="D27" s="21">
        <f t="shared" si="0"/>
        <v>670</v>
      </c>
      <c r="E27" s="12"/>
    </row>
    <row r="28" spans="1:13" x14ac:dyDescent="0.35">
      <c r="B28" s="116"/>
      <c r="C28" s="116"/>
      <c r="D28" s="117"/>
      <c r="E28" s="12"/>
    </row>
    <row r="29" spans="1:13" x14ac:dyDescent="0.35">
      <c r="B29" s="116"/>
      <c r="C29" s="116"/>
      <c r="D29" s="117"/>
      <c r="E29" s="12"/>
    </row>
    <row r="30" spans="1:13" x14ac:dyDescent="0.35">
      <c r="B30" s="116"/>
      <c r="C30" s="116"/>
      <c r="D30" s="117"/>
      <c r="E30" s="12"/>
    </row>
    <row r="31" spans="1:13" x14ac:dyDescent="0.35">
      <c r="B31" s="116"/>
      <c r="C31" s="116"/>
      <c r="D31" s="117"/>
      <c r="E31" s="12"/>
    </row>
    <row r="32" spans="1:13" x14ac:dyDescent="0.35">
      <c r="B32" s="116"/>
      <c r="C32" s="116"/>
      <c r="D32" s="117"/>
      <c r="E32" s="12"/>
    </row>
    <row r="33" spans="1:6" x14ac:dyDescent="0.35">
      <c r="B33" s="116"/>
      <c r="C33" s="116"/>
      <c r="D33" s="117"/>
      <c r="E33" s="12"/>
    </row>
    <row r="34" spans="1:6" x14ac:dyDescent="0.35">
      <c r="B34" s="116"/>
      <c r="C34" s="116"/>
      <c r="D34" s="117"/>
      <c r="E34" s="12"/>
    </row>
    <row r="35" spans="1:6" x14ac:dyDescent="0.35">
      <c r="B35" s="116"/>
      <c r="C35" s="116"/>
      <c r="D35" s="117"/>
      <c r="E35" s="12"/>
    </row>
    <row r="36" spans="1:6" x14ac:dyDescent="0.35">
      <c r="B36" s="116"/>
      <c r="C36" s="116"/>
      <c r="D36" s="117"/>
      <c r="E36" s="12"/>
    </row>
    <row r="37" spans="1:6" x14ac:dyDescent="0.35">
      <c r="B37" s="116"/>
      <c r="C37" s="116"/>
      <c r="D37" s="117"/>
      <c r="E37" s="12"/>
    </row>
    <row r="38" spans="1:6" x14ac:dyDescent="0.35">
      <c r="B38" s="116"/>
      <c r="C38" s="116"/>
      <c r="D38" s="117"/>
      <c r="E38" s="12"/>
    </row>
    <row r="39" spans="1:6" x14ac:dyDescent="0.35">
      <c r="B39" s="116"/>
      <c r="C39" s="116"/>
      <c r="D39" s="117"/>
      <c r="E39" s="12"/>
    </row>
    <row r="40" spans="1:6" ht="15" thickBot="1" x14ac:dyDescent="0.4"/>
    <row r="41" spans="1:6" ht="17" x14ac:dyDescent="0.4">
      <c r="A41" s="290" t="s">
        <v>428</v>
      </c>
      <c r="B41" s="291"/>
      <c r="C41" s="291"/>
      <c r="D41" s="291"/>
      <c r="E41" s="292"/>
      <c r="F41" s="119"/>
    </row>
    <row r="42" spans="1:6" ht="39.75" customHeight="1" thickBot="1" x14ac:dyDescent="0.4">
      <c r="A42" s="16"/>
      <c r="B42" s="28" t="s">
        <v>421</v>
      </c>
      <c r="C42" s="28" t="s">
        <v>431</v>
      </c>
      <c r="D42" s="28" t="s">
        <v>430</v>
      </c>
      <c r="E42" s="28" t="s">
        <v>429</v>
      </c>
      <c r="F42" s="119"/>
    </row>
    <row r="43" spans="1:6" ht="15" thickTop="1" x14ac:dyDescent="0.35">
      <c r="A43" s="17" t="s">
        <v>1</v>
      </c>
      <c r="B43" s="30">
        <v>4604</v>
      </c>
      <c r="C43" s="30">
        <v>4587</v>
      </c>
      <c r="D43" s="120">
        <f>C43-B43</f>
        <v>-17</v>
      </c>
      <c r="E43" s="113">
        <f t="shared" ref="E43:E51" si="1">((C43-B43)/B43)*100</f>
        <v>-0.36924413553431795</v>
      </c>
    </row>
    <row r="44" spans="1:6" x14ac:dyDescent="0.35">
      <c r="A44" s="17" t="s">
        <v>2</v>
      </c>
      <c r="B44" s="30">
        <v>6445</v>
      </c>
      <c r="C44" s="30">
        <f>6427+4</f>
        <v>6431</v>
      </c>
      <c r="D44" s="120">
        <f t="shared" ref="D44:D51" si="2">C44-B44</f>
        <v>-14</v>
      </c>
      <c r="E44" s="113">
        <f t="shared" si="1"/>
        <v>-0.21722265321955006</v>
      </c>
    </row>
    <row r="45" spans="1:6" x14ac:dyDescent="0.35">
      <c r="A45" s="17" t="s">
        <v>3</v>
      </c>
      <c r="B45" s="30">
        <v>1423</v>
      </c>
      <c r="C45" s="30">
        <v>1458</v>
      </c>
      <c r="D45" s="120">
        <f t="shared" si="2"/>
        <v>35</v>
      </c>
      <c r="E45" s="113">
        <f t="shared" si="1"/>
        <v>2.4595924104005622</v>
      </c>
    </row>
    <row r="46" spans="1:6" x14ac:dyDescent="0.35">
      <c r="A46" s="17" t="s">
        <v>4</v>
      </c>
      <c r="B46" s="30">
        <v>171</v>
      </c>
      <c r="C46" s="30">
        <v>169</v>
      </c>
      <c r="D46" s="120">
        <f t="shared" si="2"/>
        <v>-2</v>
      </c>
      <c r="E46" s="113">
        <f t="shared" si="1"/>
        <v>-1.1695906432748537</v>
      </c>
    </row>
    <row r="47" spans="1:6" x14ac:dyDescent="0.35">
      <c r="A47" s="17" t="s">
        <v>5</v>
      </c>
      <c r="B47" s="30">
        <v>190</v>
      </c>
      <c r="C47" s="30">
        <v>193</v>
      </c>
      <c r="D47" s="120">
        <f t="shared" si="2"/>
        <v>3</v>
      </c>
      <c r="E47" s="113">
        <f t="shared" si="1"/>
        <v>1.5789473684210527</v>
      </c>
    </row>
    <row r="48" spans="1:6" x14ac:dyDescent="0.35">
      <c r="A48" s="17" t="s">
        <v>6</v>
      </c>
      <c r="B48" s="30">
        <v>113</v>
      </c>
      <c r="C48" s="30">
        <v>121</v>
      </c>
      <c r="D48" s="120">
        <f t="shared" si="2"/>
        <v>8</v>
      </c>
      <c r="E48" s="113">
        <f t="shared" si="1"/>
        <v>7.0796460176991154</v>
      </c>
    </row>
    <row r="49" spans="1:14" x14ac:dyDescent="0.35">
      <c r="A49" s="17" t="s">
        <v>8</v>
      </c>
      <c r="B49" s="15">
        <v>78</v>
      </c>
      <c r="C49" s="15">
        <v>79</v>
      </c>
      <c r="D49" s="120">
        <f t="shared" si="2"/>
        <v>1</v>
      </c>
      <c r="E49" s="113">
        <f t="shared" si="1"/>
        <v>1.2820512820512819</v>
      </c>
    </row>
    <row r="50" spans="1:14" x14ac:dyDescent="0.35">
      <c r="A50" s="17" t="s">
        <v>20</v>
      </c>
      <c r="B50" s="15">
        <v>47</v>
      </c>
      <c r="C50" s="15">
        <v>47</v>
      </c>
      <c r="D50" s="120">
        <f t="shared" si="2"/>
        <v>0</v>
      </c>
      <c r="E50" s="113">
        <f t="shared" si="1"/>
        <v>0</v>
      </c>
    </row>
    <row r="51" spans="1:14" ht="15" thickBot="1" x14ac:dyDescent="0.4">
      <c r="A51" s="16"/>
      <c r="B51" s="115">
        <f>SUM(B43:B50)</f>
        <v>13071</v>
      </c>
      <c r="C51" s="115">
        <f>SUM(C43:C50)</f>
        <v>13085</v>
      </c>
      <c r="D51" s="121">
        <f t="shared" si="2"/>
        <v>14</v>
      </c>
      <c r="E51" s="114">
        <f t="shared" si="1"/>
        <v>0.10710733685257441</v>
      </c>
    </row>
    <row r="52" spans="1:14" x14ac:dyDescent="0.35">
      <c r="A52" s="118"/>
      <c r="B52" s="118"/>
      <c r="C52" s="118"/>
      <c r="D52" s="118"/>
      <c r="E52" s="118"/>
    </row>
    <row r="53" spans="1:14" ht="15" thickBot="1" x14ac:dyDescent="0.4"/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J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81" t="s">
        <v>7</v>
      </c>
      <c r="I55" s="81" t="s">
        <v>55</v>
      </c>
      <c r="J55" s="83" t="s">
        <v>42</v>
      </c>
    </row>
    <row r="56" spans="1:14" x14ac:dyDescent="0.35">
      <c r="A56" s="49" t="s">
        <v>32</v>
      </c>
      <c r="B56" s="84">
        <v>792</v>
      </c>
      <c r="C56" s="84">
        <v>1090</v>
      </c>
      <c r="D56" s="84">
        <v>209</v>
      </c>
      <c r="E56" s="84">
        <v>35</v>
      </c>
      <c r="F56" s="84">
        <v>25</v>
      </c>
      <c r="G56" s="84">
        <v>24</v>
      </c>
      <c r="H56" s="84">
        <v>0</v>
      </c>
      <c r="I56" s="84">
        <v>38</v>
      </c>
      <c r="J56" s="85">
        <f t="shared" ref="J56:J62" si="3">SUM(B56:I56)</f>
        <v>2213</v>
      </c>
    </row>
    <row r="57" spans="1:14" x14ac:dyDescent="0.35">
      <c r="A57" s="49" t="s">
        <v>33</v>
      </c>
      <c r="B57" s="84">
        <v>778</v>
      </c>
      <c r="C57" s="84">
        <v>1081</v>
      </c>
      <c r="D57" s="84">
        <v>210</v>
      </c>
      <c r="E57" s="84">
        <v>31</v>
      </c>
      <c r="F57" s="84">
        <v>34</v>
      </c>
      <c r="G57" s="84">
        <v>16</v>
      </c>
      <c r="H57" s="84">
        <v>0</v>
      </c>
      <c r="I57" s="84">
        <v>0</v>
      </c>
      <c r="J57" s="85">
        <f t="shared" si="3"/>
        <v>2150</v>
      </c>
    </row>
    <row r="58" spans="1:14" x14ac:dyDescent="0.35">
      <c r="A58" s="49" t="s">
        <v>34</v>
      </c>
      <c r="B58" s="84">
        <v>823</v>
      </c>
      <c r="C58" s="84">
        <v>1121</v>
      </c>
      <c r="D58" s="84">
        <v>221</v>
      </c>
      <c r="E58" s="84">
        <v>33</v>
      </c>
      <c r="F58" s="84">
        <v>31</v>
      </c>
      <c r="G58" s="84">
        <v>16</v>
      </c>
      <c r="H58" s="84">
        <v>0</v>
      </c>
      <c r="I58" s="84">
        <v>0</v>
      </c>
      <c r="J58" s="85">
        <f t="shared" si="3"/>
        <v>2245</v>
      </c>
      <c r="M58" s="68"/>
    </row>
    <row r="59" spans="1:14" x14ac:dyDescent="0.35">
      <c r="A59" s="49" t="s">
        <v>35</v>
      </c>
      <c r="B59" s="84">
        <v>659</v>
      </c>
      <c r="C59" s="84">
        <v>999</v>
      </c>
      <c r="D59" s="84">
        <v>246</v>
      </c>
      <c r="E59" s="84">
        <v>20</v>
      </c>
      <c r="F59" s="84">
        <v>29</v>
      </c>
      <c r="G59" s="84">
        <v>18</v>
      </c>
      <c r="H59" s="84">
        <v>0</v>
      </c>
      <c r="I59" s="84">
        <v>0</v>
      </c>
      <c r="J59" s="85">
        <f t="shared" si="3"/>
        <v>1971</v>
      </c>
    </row>
    <row r="60" spans="1:14" x14ac:dyDescent="0.35">
      <c r="A60" s="49" t="s">
        <v>36</v>
      </c>
      <c r="B60" s="84">
        <v>477</v>
      </c>
      <c r="C60" s="84">
        <v>653</v>
      </c>
      <c r="D60" s="84">
        <v>168</v>
      </c>
      <c r="E60" s="84">
        <v>8</v>
      </c>
      <c r="F60" s="84">
        <v>23</v>
      </c>
      <c r="G60" s="84">
        <v>16</v>
      </c>
      <c r="H60" s="84">
        <v>0</v>
      </c>
      <c r="I60" s="84">
        <v>0</v>
      </c>
      <c r="J60" s="85">
        <f t="shared" si="3"/>
        <v>1345</v>
      </c>
    </row>
    <row r="61" spans="1:14" x14ac:dyDescent="0.35">
      <c r="A61" s="49" t="s">
        <v>37</v>
      </c>
      <c r="B61" s="84">
        <v>420</v>
      </c>
      <c r="C61" s="84">
        <v>533</v>
      </c>
      <c r="D61" s="84">
        <v>150</v>
      </c>
      <c r="E61" s="84">
        <v>16</v>
      </c>
      <c r="F61" s="84">
        <v>23</v>
      </c>
      <c r="G61" s="84">
        <v>4</v>
      </c>
      <c r="H61" s="84">
        <v>0</v>
      </c>
      <c r="I61" s="84">
        <v>0</v>
      </c>
      <c r="J61" s="85">
        <f t="shared" si="3"/>
        <v>1146</v>
      </c>
    </row>
    <row r="62" spans="1:14" x14ac:dyDescent="0.35">
      <c r="A62" s="49" t="s">
        <v>38</v>
      </c>
      <c r="B62" s="84">
        <v>672</v>
      </c>
      <c r="C62" s="84">
        <v>995</v>
      </c>
      <c r="D62" s="84">
        <v>254</v>
      </c>
      <c r="E62" s="84">
        <v>28</v>
      </c>
      <c r="F62" s="84">
        <v>30</v>
      </c>
      <c r="G62" s="84">
        <v>27</v>
      </c>
      <c r="H62" s="84">
        <v>0</v>
      </c>
      <c r="I62" s="84">
        <v>9</v>
      </c>
      <c r="J62" s="85">
        <f t="shared" si="3"/>
        <v>2015</v>
      </c>
    </row>
    <row r="63" spans="1:14" ht="15" thickBot="1" x14ac:dyDescent="0.4">
      <c r="A63" s="50"/>
      <c r="B63" s="86">
        <f t="shared" ref="B63:J63" si="4">SUM(B56:B62)</f>
        <v>4621</v>
      </c>
      <c r="C63" s="86">
        <f t="shared" si="4"/>
        <v>6472</v>
      </c>
      <c r="D63" s="86">
        <f t="shared" si="4"/>
        <v>1458</v>
      </c>
      <c r="E63" s="86">
        <f t="shared" si="4"/>
        <v>171</v>
      </c>
      <c r="F63" s="86">
        <f t="shared" si="4"/>
        <v>195</v>
      </c>
      <c r="G63" s="86">
        <f t="shared" si="4"/>
        <v>121</v>
      </c>
      <c r="H63" s="86">
        <f t="shared" si="4"/>
        <v>0</v>
      </c>
      <c r="I63" s="86">
        <f t="shared" si="4"/>
        <v>47</v>
      </c>
      <c r="J63" s="87">
        <f t="shared" si="4"/>
        <v>13085</v>
      </c>
    </row>
    <row r="64" spans="1:14" x14ac:dyDescent="0.35">
      <c r="K64" s="10"/>
      <c r="L64" s="10"/>
      <c r="M64" s="10"/>
      <c r="N64" s="10"/>
    </row>
    <row r="94" spans="1:5" ht="15" thickBot="1" x14ac:dyDescent="0.4"/>
    <row r="95" spans="1:5" x14ac:dyDescent="0.35">
      <c r="A95" s="285" t="s">
        <v>326</v>
      </c>
      <c r="B95" s="286"/>
      <c r="C95" s="286"/>
      <c r="D95" s="286"/>
      <c r="E95" s="99">
        <v>3</v>
      </c>
    </row>
    <row r="96" spans="1:5" x14ac:dyDescent="0.35">
      <c r="A96" s="287" t="s">
        <v>327</v>
      </c>
      <c r="B96" s="251"/>
      <c r="C96" s="251"/>
      <c r="D96" s="251"/>
      <c r="E96" s="100">
        <v>10</v>
      </c>
    </row>
    <row r="97" spans="1:10" x14ac:dyDescent="0.35">
      <c r="A97" s="287" t="s">
        <v>432</v>
      </c>
      <c r="B97" s="251"/>
      <c r="C97" s="251"/>
      <c r="D97" s="251"/>
      <c r="E97" s="101">
        <v>8</v>
      </c>
    </row>
    <row r="98" spans="1:10" ht="15" thickBot="1" x14ac:dyDescent="0.4">
      <c r="A98" s="288" t="s">
        <v>157</v>
      </c>
      <c r="B98" s="289"/>
      <c r="C98" s="289"/>
      <c r="D98" s="289"/>
      <c r="E98" s="102">
        <v>5</v>
      </c>
    </row>
    <row r="99" spans="1:10" ht="15" thickBot="1" x14ac:dyDescent="0.4"/>
    <row r="100" spans="1:10" ht="17.5" thickBot="1" x14ac:dyDescent="0.45">
      <c r="A100" s="91" t="s">
        <v>158</v>
      </c>
      <c r="B100" s="92"/>
      <c r="C100" s="92"/>
      <c r="D100" s="79"/>
      <c r="E100" s="79"/>
      <c r="F100" s="79"/>
      <c r="G100" s="79"/>
      <c r="H100" s="79"/>
      <c r="I100" s="79"/>
      <c r="J100" s="74"/>
    </row>
    <row r="101" spans="1:10" ht="15" thickTop="1" x14ac:dyDescent="0.35">
      <c r="A101" s="80"/>
      <c r="J101" s="54"/>
    </row>
    <row r="102" spans="1:10" ht="15" thickBot="1" x14ac:dyDescent="0.4">
      <c r="A102" s="93">
        <v>44673</v>
      </c>
      <c r="B102" s="43">
        <v>44642</v>
      </c>
      <c r="C102" s="43">
        <v>44614</v>
      </c>
      <c r="D102" s="43">
        <v>44583</v>
      </c>
      <c r="E102" s="43" t="s">
        <v>433</v>
      </c>
      <c r="F102" s="43" t="s">
        <v>402</v>
      </c>
      <c r="G102" s="72">
        <v>2020</v>
      </c>
      <c r="H102" s="45">
        <v>2019</v>
      </c>
      <c r="I102" s="43" t="s">
        <v>372</v>
      </c>
      <c r="J102" s="94" t="s">
        <v>44</v>
      </c>
    </row>
    <row r="103" spans="1:10" ht="15.5" thickTop="1" thickBot="1" x14ac:dyDescent="0.4">
      <c r="A103" s="95">
        <v>1</v>
      </c>
      <c r="B103" s="96">
        <v>3</v>
      </c>
      <c r="C103" s="96">
        <v>7</v>
      </c>
      <c r="D103" s="96">
        <v>3</v>
      </c>
      <c r="E103" s="96">
        <v>15</v>
      </c>
      <c r="F103" s="96">
        <v>10</v>
      </c>
      <c r="G103" s="96">
        <v>13</v>
      </c>
      <c r="H103" s="96">
        <v>0</v>
      </c>
      <c r="I103" s="96">
        <v>15</v>
      </c>
      <c r="J103" s="97">
        <f>SUM(A103:I103)</f>
        <v>67</v>
      </c>
    </row>
    <row r="104" spans="1:10" ht="15" thickBot="1" x14ac:dyDescent="0.4">
      <c r="A104" s="62"/>
      <c r="B104" s="62"/>
      <c r="C104" s="62"/>
      <c r="D104" s="62"/>
      <c r="E104" s="62"/>
      <c r="F104" s="62"/>
      <c r="G104" s="62"/>
      <c r="H104" s="62"/>
      <c r="I104" s="62"/>
      <c r="J104" s="63"/>
    </row>
    <row r="105" spans="1:10" ht="17.5" thickBot="1" x14ac:dyDescent="0.45">
      <c r="A105" s="283" t="s">
        <v>204</v>
      </c>
      <c r="B105" s="284"/>
      <c r="C105" s="88"/>
      <c r="D105" s="88"/>
      <c r="E105" s="88"/>
      <c r="F105" s="88"/>
      <c r="G105" s="88"/>
      <c r="H105" s="88"/>
      <c r="I105" s="88"/>
      <c r="J105" s="89"/>
    </row>
    <row r="106" spans="1:10" ht="15.5" thickTop="1" thickBot="1" x14ac:dyDescent="0.4">
      <c r="A106" s="90" t="s">
        <v>434</v>
      </c>
      <c r="B106" s="265" t="s">
        <v>330</v>
      </c>
      <c r="C106" s="265"/>
      <c r="D106" s="265"/>
      <c r="E106" s="265" t="s">
        <v>331</v>
      </c>
      <c r="F106" s="265"/>
      <c r="G106" s="265"/>
      <c r="H106" s="265" t="s">
        <v>332</v>
      </c>
      <c r="I106" s="265"/>
      <c r="J106" s="282"/>
    </row>
    <row r="107" spans="1:10" ht="15" thickBot="1" x14ac:dyDescent="0.4">
      <c r="A107" s="64" t="s">
        <v>207</v>
      </c>
      <c r="B107" s="265"/>
      <c r="C107" s="265"/>
      <c r="D107" s="265"/>
      <c r="E107" s="265"/>
      <c r="F107" s="265"/>
      <c r="G107" s="265"/>
      <c r="H107" s="265"/>
      <c r="I107" s="265"/>
      <c r="J107" s="282"/>
    </row>
    <row r="108" spans="1:10" x14ac:dyDescent="0.35">
      <c r="A108" s="49" t="s">
        <v>1</v>
      </c>
      <c r="B108" s="266">
        <v>40</v>
      </c>
      <c r="C108" s="266"/>
      <c r="D108" s="266"/>
      <c r="E108" s="264">
        <v>90</v>
      </c>
      <c r="F108" s="263"/>
      <c r="G108" s="263"/>
      <c r="H108" s="264">
        <v>93</v>
      </c>
      <c r="I108" s="263"/>
      <c r="J108" s="281"/>
    </row>
    <row r="109" spans="1:10" x14ac:dyDescent="0.35">
      <c r="A109" s="49" t="s">
        <v>2</v>
      </c>
      <c r="B109" s="263">
        <v>23</v>
      </c>
      <c r="C109" s="263"/>
      <c r="D109" s="263"/>
      <c r="E109" s="264">
        <v>27</v>
      </c>
      <c r="F109" s="263"/>
      <c r="G109" s="263"/>
      <c r="H109" s="264">
        <v>50</v>
      </c>
      <c r="I109" s="263"/>
      <c r="J109" s="281"/>
    </row>
    <row r="110" spans="1:10" x14ac:dyDescent="0.35">
      <c r="A110" s="49" t="s">
        <v>3</v>
      </c>
      <c r="B110" s="263">
        <v>28</v>
      </c>
      <c r="C110" s="263"/>
      <c r="D110" s="263"/>
      <c r="E110" s="264">
        <v>32</v>
      </c>
      <c r="F110" s="263"/>
      <c r="G110" s="263"/>
      <c r="H110" s="264">
        <v>29</v>
      </c>
      <c r="I110" s="263"/>
      <c r="J110" s="281"/>
    </row>
    <row r="111" spans="1:10" x14ac:dyDescent="0.35">
      <c r="A111" s="49" t="s">
        <v>4</v>
      </c>
      <c r="B111" s="263">
        <v>7</v>
      </c>
      <c r="C111" s="263"/>
      <c r="D111" s="263"/>
      <c r="E111" s="264">
        <v>3</v>
      </c>
      <c r="F111" s="263"/>
      <c r="G111" s="263"/>
      <c r="H111" s="264">
        <v>11</v>
      </c>
      <c r="I111" s="263"/>
      <c r="J111" s="281"/>
    </row>
    <row r="112" spans="1:10" x14ac:dyDescent="0.35">
      <c r="A112" s="49" t="s">
        <v>5</v>
      </c>
      <c r="B112" s="263">
        <v>6</v>
      </c>
      <c r="C112" s="263"/>
      <c r="D112" s="263"/>
      <c r="E112" s="264">
        <v>4</v>
      </c>
      <c r="F112" s="263"/>
      <c r="G112" s="263"/>
      <c r="H112" s="264">
        <v>3</v>
      </c>
      <c r="I112" s="263"/>
      <c r="J112" s="281"/>
    </row>
    <row r="113" spans="1:16" x14ac:dyDescent="0.35">
      <c r="A113" s="49" t="s">
        <v>6</v>
      </c>
      <c r="B113" s="263">
        <v>3</v>
      </c>
      <c r="C113" s="263"/>
      <c r="D113" s="263"/>
      <c r="E113" s="264">
        <v>3</v>
      </c>
      <c r="F113" s="263"/>
      <c r="G113" s="263"/>
      <c r="H113" s="264">
        <v>0</v>
      </c>
      <c r="I113" s="263"/>
      <c r="J113" s="281"/>
    </row>
    <row r="114" spans="1:16" x14ac:dyDescent="0.35">
      <c r="A114" s="49" t="s">
        <v>7</v>
      </c>
      <c r="B114" s="263">
        <v>0</v>
      </c>
      <c r="C114" s="263"/>
      <c r="D114" s="263"/>
      <c r="E114" s="264">
        <v>0</v>
      </c>
      <c r="F114" s="263"/>
      <c r="G114" s="263"/>
      <c r="H114" s="264">
        <v>0</v>
      </c>
      <c r="I114" s="263"/>
      <c r="J114" s="281"/>
    </row>
    <row r="115" spans="1:16" ht="15" thickBot="1" x14ac:dyDescent="0.4">
      <c r="A115" s="75" t="s">
        <v>15</v>
      </c>
      <c r="B115" s="278">
        <f>SUM(B108:D114)</f>
        <v>107</v>
      </c>
      <c r="C115" s="279"/>
      <c r="D115" s="279"/>
      <c r="E115" s="278">
        <f>SUM(E108:G114)</f>
        <v>159</v>
      </c>
      <c r="F115" s="279"/>
      <c r="G115" s="279"/>
      <c r="H115" s="278">
        <f>SUM(H108:J114)</f>
        <v>186</v>
      </c>
      <c r="I115" s="279"/>
      <c r="J115" s="280"/>
    </row>
    <row r="118" spans="1:16" ht="16" thickBot="1" x14ac:dyDescent="0.4">
      <c r="A118" s="268" t="s">
        <v>333</v>
      </c>
      <c r="B118" s="268"/>
      <c r="C118" s="268"/>
      <c r="D118" s="268"/>
      <c r="E118" s="268"/>
      <c r="F118" s="268"/>
      <c r="G118" s="268"/>
      <c r="H118" s="268"/>
      <c r="I118" s="268"/>
      <c r="J118" s="268"/>
    </row>
    <row r="119" spans="1:16" ht="44.25" customHeight="1" x14ac:dyDescent="0.35">
      <c r="A119" s="269">
        <v>2022</v>
      </c>
      <c r="B119" s="270"/>
      <c r="C119" s="270"/>
      <c r="D119" s="270"/>
      <c r="E119" s="269">
        <v>2021</v>
      </c>
      <c r="F119" s="270"/>
      <c r="G119" s="270"/>
      <c r="H119" s="270"/>
      <c r="I119" s="270"/>
      <c r="J119" s="271"/>
    </row>
    <row r="120" spans="1:16" ht="15" thickBot="1" x14ac:dyDescent="0.4">
      <c r="A120" s="256" t="s">
        <v>114</v>
      </c>
      <c r="B120" s="257"/>
      <c r="C120" s="257" t="s">
        <v>115</v>
      </c>
      <c r="D120" s="257"/>
      <c r="E120" s="256" t="s">
        <v>114</v>
      </c>
      <c r="F120" s="257"/>
      <c r="G120" s="257"/>
      <c r="H120" s="257" t="s">
        <v>115</v>
      </c>
      <c r="I120" s="257"/>
      <c r="J120" s="258"/>
      <c r="N120" s="122"/>
      <c r="O120" s="12"/>
      <c r="P120" s="55"/>
    </row>
    <row r="121" spans="1:16" x14ac:dyDescent="0.35">
      <c r="A121" s="69" t="s">
        <v>1</v>
      </c>
      <c r="B121" s="52">
        <v>53</v>
      </c>
      <c r="C121" s="55" t="s">
        <v>32</v>
      </c>
      <c r="D121">
        <v>24</v>
      </c>
      <c r="E121" s="69" t="s">
        <v>1</v>
      </c>
      <c r="G121" s="52">
        <v>52</v>
      </c>
      <c r="H121" s="55" t="s">
        <v>32</v>
      </c>
      <c r="J121" s="54">
        <v>24</v>
      </c>
      <c r="M121" s="12"/>
      <c r="N121" s="122"/>
      <c r="O121" s="12"/>
      <c r="P121" s="55"/>
    </row>
    <row r="122" spans="1:16" x14ac:dyDescent="0.35">
      <c r="A122" s="69" t="s">
        <v>2</v>
      </c>
      <c r="B122" s="48">
        <v>20</v>
      </c>
      <c r="C122" s="55" t="s">
        <v>116</v>
      </c>
      <c r="D122">
        <v>19</v>
      </c>
      <c r="E122" s="69" t="s">
        <v>2</v>
      </c>
      <c r="G122" s="48">
        <v>21</v>
      </c>
      <c r="H122" s="55" t="s">
        <v>116</v>
      </c>
      <c r="J122" s="54">
        <v>22</v>
      </c>
      <c r="M122" s="12"/>
      <c r="N122" s="122"/>
      <c r="O122" s="12"/>
      <c r="P122" s="55"/>
    </row>
    <row r="123" spans="1:16" x14ac:dyDescent="0.35">
      <c r="A123" s="69" t="s">
        <v>3</v>
      </c>
      <c r="B123" s="48">
        <v>17</v>
      </c>
      <c r="C123" s="55" t="s">
        <v>34</v>
      </c>
      <c r="D123">
        <v>12</v>
      </c>
      <c r="E123" s="69" t="s">
        <v>3</v>
      </c>
      <c r="G123" s="48">
        <v>28</v>
      </c>
      <c r="H123" s="55" t="s">
        <v>34</v>
      </c>
      <c r="J123" s="54">
        <v>26</v>
      </c>
      <c r="M123" s="12"/>
      <c r="N123" s="122"/>
      <c r="O123" s="12"/>
      <c r="P123" s="55"/>
    </row>
    <row r="124" spans="1:16" x14ac:dyDescent="0.35">
      <c r="A124" s="69" t="s">
        <v>4</v>
      </c>
      <c r="B124" s="48">
        <v>5</v>
      </c>
      <c r="C124" s="55" t="s">
        <v>35</v>
      </c>
      <c r="D124">
        <v>10</v>
      </c>
      <c r="E124" s="69" t="s">
        <v>4</v>
      </c>
      <c r="G124" s="48">
        <v>6</v>
      </c>
      <c r="H124" s="55" t="s">
        <v>35</v>
      </c>
      <c r="J124" s="54">
        <v>11</v>
      </c>
      <c r="M124" s="12"/>
      <c r="N124" s="122"/>
      <c r="O124" s="12"/>
      <c r="P124" s="56"/>
    </row>
    <row r="125" spans="1:16" x14ac:dyDescent="0.35">
      <c r="A125" s="69" t="s">
        <v>5</v>
      </c>
      <c r="B125" s="48">
        <v>3</v>
      </c>
      <c r="C125" s="56" t="s">
        <v>36</v>
      </c>
      <c r="D125">
        <v>13</v>
      </c>
      <c r="E125" s="69" t="s">
        <v>5</v>
      </c>
      <c r="G125" s="48">
        <v>5</v>
      </c>
      <c r="H125" s="56" t="s">
        <v>36</v>
      </c>
      <c r="J125" s="54">
        <v>7</v>
      </c>
      <c r="M125" s="12"/>
      <c r="N125" s="122"/>
      <c r="O125" s="12"/>
      <c r="P125" s="55"/>
    </row>
    <row r="126" spans="1:16" x14ac:dyDescent="0.35">
      <c r="A126" s="69" t="s">
        <v>6</v>
      </c>
      <c r="B126" s="48">
        <v>2</v>
      </c>
      <c r="C126" s="55" t="s">
        <v>37</v>
      </c>
      <c r="D126">
        <v>8</v>
      </c>
      <c r="E126" s="69" t="s">
        <v>6</v>
      </c>
      <c r="G126" s="48">
        <v>1</v>
      </c>
      <c r="H126" s="55" t="s">
        <v>37</v>
      </c>
      <c r="J126" s="54">
        <v>11</v>
      </c>
      <c r="M126" s="12"/>
      <c r="N126" s="122"/>
      <c r="O126" s="12"/>
      <c r="P126" s="55"/>
    </row>
    <row r="127" spans="1:16" x14ac:dyDescent="0.35">
      <c r="A127" s="69" t="s">
        <v>7</v>
      </c>
      <c r="B127" s="48">
        <v>0</v>
      </c>
      <c r="C127" s="55" t="s">
        <v>38</v>
      </c>
      <c r="D127">
        <v>14</v>
      </c>
      <c r="E127" s="69" t="s">
        <v>7</v>
      </c>
      <c r="G127" s="48">
        <v>0</v>
      </c>
      <c r="H127" s="55" t="s">
        <v>38</v>
      </c>
      <c r="J127" s="54">
        <v>12</v>
      </c>
      <c r="M127" s="12"/>
      <c r="N127" s="122"/>
      <c r="O127" s="12"/>
    </row>
    <row r="128" spans="1:16" x14ac:dyDescent="0.35">
      <c r="A128" s="69" t="s">
        <v>8</v>
      </c>
      <c r="B128" s="48">
        <v>0</v>
      </c>
      <c r="E128" s="69" t="s">
        <v>8</v>
      </c>
      <c r="G128" s="48">
        <v>0</v>
      </c>
      <c r="J128" s="54"/>
      <c r="M128" s="12"/>
      <c r="N128" s="122"/>
      <c r="O128" s="12"/>
    </row>
    <row r="129" spans="1:17" x14ac:dyDescent="0.35">
      <c r="A129" s="69" t="s">
        <v>20</v>
      </c>
      <c r="B129" s="48">
        <v>0</v>
      </c>
      <c r="E129" s="69" t="s">
        <v>20</v>
      </c>
      <c r="G129" s="48">
        <v>0</v>
      </c>
      <c r="J129" s="54"/>
      <c r="M129" s="12"/>
      <c r="O129" s="117"/>
      <c r="Q129" s="58"/>
    </row>
    <row r="130" spans="1:17" ht="15" thickBot="1" x14ac:dyDescent="0.4">
      <c r="A130" s="50"/>
      <c r="B130" s="53">
        <f>SUM(B121:B129)</f>
        <v>100</v>
      </c>
      <c r="C130" s="50"/>
      <c r="D130" s="70">
        <f>SUM(D121:D129)</f>
        <v>100</v>
      </c>
      <c r="E130" s="50"/>
      <c r="F130" s="51"/>
      <c r="G130" s="53">
        <f>SUM(G121:G129)</f>
        <v>113</v>
      </c>
      <c r="H130" s="51"/>
      <c r="I130" s="51"/>
      <c r="J130" s="71">
        <f>SUM(J121:J129)</f>
        <v>113</v>
      </c>
    </row>
    <row r="131" spans="1:17" ht="15" thickBot="1" x14ac:dyDescent="0.4"/>
    <row r="132" spans="1:17" x14ac:dyDescent="0.35">
      <c r="A132" s="103" t="s">
        <v>161</v>
      </c>
      <c r="B132" s="104">
        <f>B13</f>
        <v>77</v>
      </c>
      <c r="D132" s="274" t="s">
        <v>411</v>
      </c>
      <c r="E132" s="275"/>
      <c r="F132" s="275"/>
      <c r="G132" s="104">
        <f>D27</f>
        <v>670</v>
      </c>
    </row>
    <row r="133" spans="1:17" ht="29.5" thickBot="1" x14ac:dyDescent="0.4">
      <c r="A133" s="105" t="s">
        <v>162</v>
      </c>
      <c r="B133" s="101">
        <f>J103</f>
        <v>67</v>
      </c>
      <c r="D133" s="276" t="s">
        <v>412</v>
      </c>
      <c r="E133" s="277"/>
      <c r="F133" s="277"/>
      <c r="G133" s="110">
        <f>((C27-B134)/B27)</f>
        <v>0.95948449456302864</v>
      </c>
    </row>
    <row r="134" spans="1:17" ht="29" x14ac:dyDescent="0.35">
      <c r="A134" s="105" t="s">
        <v>435</v>
      </c>
      <c r="B134" s="106">
        <v>1173</v>
      </c>
    </row>
    <row r="135" spans="1:17" ht="15" thickBot="1" x14ac:dyDescent="0.4">
      <c r="A135" s="107" t="s">
        <v>436</v>
      </c>
      <c r="B135" s="101">
        <f>B130</f>
        <v>100</v>
      </c>
    </row>
    <row r="136" spans="1:17" ht="15" thickBot="1" x14ac:dyDescent="0.4">
      <c r="A136" s="108" t="s">
        <v>27</v>
      </c>
      <c r="B136" s="109">
        <f>C27</f>
        <v>13085</v>
      </c>
      <c r="D136" s="272" t="s">
        <v>82</v>
      </c>
      <c r="E136" s="273"/>
      <c r="F136" s="273"/>
      <c r="G136" s="111">
        <v>273</v>
      </c>
    </row>
  </sheetData>
  <mergeCells count="44">
    <mergeCell ref="D136:F136"/>
    <mergeCell ref="A120:B120"/>
    <mergeCell ref="C120:D120"/>
    <mergeCell ref="E120:G120"/>
    <mergeCell ref="H120:J120"/>
    <mergeCell ref="D132:F132"/>
    <mergeCell ref="D133:F133"/>
    <mergeCell ref="B115:D115"/>
    <mergeCell ref="E115:G115"/>
    <mergeCell ref="H115:J115"/>
    <mergeCell ref="A118:J118"/>
    <mergeCell ref="A119:D119"/>
    <mergeCell ref="E119:J119"/>
    <mergeCell ref="B113:D113"/>
    <mergeCell ref="E113:G113"/>
    <mergeCell ref="H113:J113"/>
    <mergeCell ref="B114:D114"/>
    <mergeCell ref="E114:G114"/>
    <mergeCell ref="H114:J114"/>
    <mergeCell ref="B111:D111"/>
    <mergeCell ref="E111:G111"/>
    <mergeCell ref="H111:J111"/>
    <mergeCell ref="B112:D112"/>
    <mergeCell ref="E112:G112"/>
    <mergeCell ref="H112:J112"/>
    <mergeCell ref="B109:D109"/>
    <mergeCell ref="E109:G109"/>
    <mergeCell ref="H109:J109"/>
    <mergeCell ref="B110:D110"/>
    <mergeCell ref="E110:G110"/>
    <mergeCell ref="H110:J110"/>
    <mergeCell ref="A105:B105"/>
    <mergeCell ref="B106:D107"/>
    <mergeCell ref="E106:G107"/>
    <mergeCell ref="H106:J107"/>
    <mergeCell ref="B108:D108"/>
    <mergeCell ref="E108:G108"/>
    <mergeCell ref="H108:J108"/>
    <mergeCell ref="A98:D98"/>
    <mergeCell ref="A16:D16"/>
    <mergeCell ref="A41:E41"/>
    <mergeCell ref="A95:D95"/>
    <mergeCell ref="A96:D96"/>
    <mergeCell ref="A97:D97"/>
  </mergeCells>
  <printOptions horizontalCentered="1" verticalCentered="1"/>
  <pageMargins left="0.5" right="0.5" top="0.9" bottom="0.9" header="0.75" footer="0.3"/>
  <pageSetup scale="80" fitToHeight="4" orientation="landscape" r:id="rId1"/>
  <headerFooter>
    <oddHeader>&amp;CMarch 2022 Membership Dashboard</oddHeader>
  </headerFooter>
  <rowBreaks count="3" manualBreakCount="3">
    <brk id="52" max="16383" man="1"/>
    <brk id="92" max="9" man="1"/>
    <brk id="116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D067B-892B-4073-8488-0A7E6571E98D}">
  <dimension ref="A2:Q136"/>
  <sheetViews>
    <sheetView zoomScaleNormal="100" workbookViewId="0">
      <selection activeCell="C22" sqref="C22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33</v>
      </c>
    </row>
    <row r="5" spans="1:6" x14ac:dyDescent="0.35">
      <c r="A5" s="49" t="s">
        <v>2</v>
      </c>
      <c r="B5" s="54">
        <v>10</v>
      </c>
    </row>
    <row r="6" spans="1:6" x14ac:dyDescent="0.35">
      <c r="A6" s="49" t="s">
        <v>3</v>
      </c>
      <c r="B6" s="54">
        <v>75</v>
      </c>
    </row>
    <row r="7" spans="1:6" x14ac:dyDescent="0.35">
      <c r="A7" s="49" t="s">
        <v>4</v>
      </c>
      <c r="B7" s="54">
        <v>4</v>
      </c>
    </row>
    <row r="8" spans="1:6" x14ac:dyDescent="0.35">
      <c r="A8" s="49" t="s">
        <v>5</v>
      </c>
      <c r="B8" s="54">
        <v>2</v>
      </c>
    </row>
    <row r="9" spans="1:6" x14ac:dyDescent="0.35">
      <c r="A9" s="49" t="s">
        <v>6</v>
      </c>
      <c r="B9" s="54">
        <v>11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2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137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48" t="s">
        <v>17</v>
      </c>
      <c r="B16" s="249"/>
      <c r="C16" s="249"/>
      <c r="D16" s="250"/>
      <c r="E16" s="8"/>
      <c r="F16" s="112" t="s">
        <v>117</v>
      </c>
    </row>
    <row r="17" spans="1:13" ht="30.5" thickBot="1" x14ac:dyDescent="0.4">
      <c r="A17" s="16"/>
      <c r="B17" s="28" t="s">
        <v>335</v>
      </c>
      <c r="C17" s="28" t="s">
        <v>439</v>
      </c>
      <c r="D17" s="29" t="s">
        <v>21</v>
      </c>
    </row>
    <row r="18" spans="1:13" ht="15" thickTop="1" x14ac:dyDescent="0.35">
      <c r="A18" s="17" t="s">
        <v>1</v>
      </c>
      <c r="B18" s="30">
        <v>4689</v>
      </c>
      <c r="C18" s="30">
        <v>4633</v>
      </c>
      <c r="D18" s="31">
        <f t="shared" ref="D18:D27" si="0">C18-B18</f>
        <v>-56</v>
      </c>
      <c r="M18" s="68"/>
    </row>
    <row r="19" spans="1:13" x14ac:dyDescent="0.35">
      <c r="A19" s="17" t="s">
        <v>2</v>
      </c>
      <c r="B19" s="30">
        <v>6325</v>
      </c>
      <c r="C19" s="30">
        <v>6434</v>
      </c>
      <c r="D19" s="31">
        <f t="shared" si="0"/>
        <v>109</v>
      </c>
      <c r="E19" s="12"/>
    </row>
    <row r="20" spans="1:13" x14ac:dyDescent="0.35">
      <c r="A20" s="17" t="s">
        <v>3</v>
      </c>
      <c r="B20" s="30">
        <v>923</v>
      </c>
      <c r="C20" s="30">
        <v>1539</v>
      </c>
      <c r="D20" s="31">
        <f t="shared" si="0"/>
        <v>616</v>
      </c>
      <c r="E20" s="12"/>
    </row>
    <row r="21" spans="1:13" x14ac:dyDescent="0.35">
      <c r="A21" s="17" t="s">
        <v>4</v>
      </c>
      <c r="B21" s="30">
        <v>172</v>
      </c>
      <c r="C21" s="30">
        <v>169</v>
      </c>
      <c r="D21" s="31">
        <f t="shared" si="0"/>
        <v>-3</v>
      </c>
      <c r="E21" s="12"/>
    </row>
    <row r="22" spans="1:13" x14ac:dyDescent="0.35">
      <c r="A22" s="17" t="s">
        <v>5</v>
      </c>
      <c r="B22" s="30">
        <v>175</v>
      </c>
      <c r="C22" s="30">
        <v>200</v>
      </c>
      <c r="D22" s="31">
        <f t="shared" si="0"/>
        <v>25</v>
      </c>
      <c r="E22" s="12"/>
    </row>
    <row r="23" spans="1:13" x14ac:dyDescent="0.35">
      <c r="A23" s="17" t="s">
        <v>6</v>
      </c>
      <c r="B23" s="30">
        <v>33</v>
      </c>
      <c r="C23" s="30">
        <v>129</v>
      </c>
      <c r="D23" s="31">
        <f t="shared" si="0"/>
        <v>96</v>
      </c>
      <c r="E23" s="12"/>
    </row>
    <row r="24" spans="1:13" x14ac:dyDescent="0.35">
      <c r="A24" s="17" t="s">
        <v>7</v>
      </c>
      <c r="B24" s="30">
        <v>52</v>
      </c>
      <c r="C24" s="30">
        <v>0</v>
      </c>
      <c r="D24" s="31">
        <f t="shared" si="0"/>
        <v>-52</v>
      </c>
      <c r="E24" s="12"/>
    </row>
    <row r="25" spans="1:13" x14ac:dyDescent="0.35">
      <c r="A25" s="17" t="s">
        <v>8</v>
      </c>
      <c r="B25" s="15">
        <v>75</v>
      </c>
      <c r="C25" s="15">
        <v>80</v>
      </c>
      <c r="D25" s="18">
        <f t="shared" si="0"/>
        <v>5</v>
      </c>
      <c r="E25" s="12"/>
    </row>
    <row r="26" spans="1:13" x14ac:dyDescent="0.35">
      <c r="A26" s="17" t="s">
        <v>20</v>
      </c>
      <c r="B26" s="15">
        <v>49</v>
      </c>
      <c r="C26" s="15">
        <v>47</v>
      </c>
      <c r="D26" s="18">
        <f t="shared" si="0"/>
        <v>-2</v>
      </c>
      <c r="E26" s="12"/>
    </row>
    <row r="27" spans="1:13" ht="15" thickBot="1" x14ac:dyDescent="0.4">
      <c r="A27" s="19"/>
      <c r="B27" s="37">
        <f>SUM(B18:B26)</f>
        <v>12493</v>
      </c>
      <c r="C27" s="37">
        <f>SUM(C18:C26)</f>
        <v>13231</v>
      </c>
      <c r="D27" s="21">
        <f t="shared" si="0"/>
        <v>738</v>
      </c>
      <c r="E27" s="12"/>
    </row>
    <row r="28" spans="1:13" x14ac:dyDescent="0.35">
      <c r="B28" s="116"/>
      <c r="C28" s="116"/>
      <c r="D28" s="117"/>
      <c r="E28" s="12"/>
    </row>
    <row r="29" spans="1:13" x14ac:dyDescent="0.35">
      <c r="B29" s="116"/>
      <c r="C29" s="116"/>
      <c r="D29" s="117"/>
      <c r="E29" s="12"/>
    </row>
    <row r="30" spans="1:13" x14ac:dyDescent="0.35">
      <c r="B30" s="116"/>
      <c r="C30" s="116"/>
      <c r="D30" s="117"/>
      <c r="E30" s="12"/>
    </row>
    <row r="31" spans="1:13" x14ac:dyDescent="0.35">
      <c r="B31" s="116"/>
      <c r="C31" s="116"/>
      <c r="D31" s="117"/>
      <c r="E31" s="12"/>
    </row>
    <row r="32" spans="1:13" x14ac:dyDescent="0.35">
      <c r="B32" s="116"/>
      <c r="C32" s="116"/>
      <c r="D32" s="117"/>
      <c r="E32" s="12"/>
    </row>
    <row r="33" spans="1:6" x14ac:dyDescent="0.35">
      <c r="B33" s="116"/>
      <c r="C33" s="116"/>
      <c r="D33" s="117"/>
      <c r="E33" s="12"/>
    </row>
    <row r="34" spans="1:6" x14ac:dyDescent="0.35">
      <c r="B34" s="116"/>
      <c r="C34" s="116"/>
      <c r="D34" s="117"/>
      <c r="E34" s="12"/>
    </row>
    <row r="35" spans="1:6" x14ac:dyDescent="0.35">
      <c r="B35" s="116"/>
      <c r="C35" s="116"/>
      <c r="D35" s="117"/>
      <c r="E35" s="12"/>
    </row>
    <row r="36" spans="1:6" x14ac:dyDescent="0.35">
      <c r="B36" s="116"/>
      <c r="C36" s="116"/>
      <c r="D36" s="117"/>
      <c r="E36" s="12"/>
    </row>
    <row r="37" spans="1:6" x14ac:dyDescent="0.35">
      <c r="B37" s="116"/>
      <c r="C37" s="116"/>
      <c r="D37" s="117"/>
      <c r="E37" s="12"/>
    </row>
    <row r="38" spans="1:6" x14ac:dyDescent="0.35">
      <c r="B38" s="116"/>
      <c r="C38" s="116"/>
      <c r="D38" s="117"/>
      <c r="E38" s="12"/>
    </row>
    <row r="39" spans="1:6" x14ac:dyDescent="0.35">
      <c r="B39" s="116"/>
      <c r="C39" s="116"/>
      <c r="D39" s="117"/>
      <c r="E39" s="12"/>
    </row>
    <row r="40" spans="1:6" ht="15" thickBot="1" x14ac:dyDescent="0.4"/>
    <row r="41" spans="1:6" ht="17" x14ac:dyDescent="0.4">
      <c r="A41" s="290" t="s">
        <v>428</v>
      </c>
      <c r="B41" s="291"/>
      <c r="C41" s="291"/>
      <c r="D41" s="291"/>
      <c r="E41" s="292"/>
      <c r="F41" s="119"/>
    </row>
    <row r="42" spans="1:6" ht="39.75" customHeight="1" thickBot="1" x14ac:dyDescent="0.4">
      <c r="A42" s="16"/>
      <c r="B42" s="28" t="s">
        <v>431</v>
      </c>
      <c r="C42" s="28" t="s">
        <v>439</v>
      </c>
      <c r="D42" s="28" t="s">
        <v>430</v>
      </c>
      <c r="E42" s="28" t="s">
        <v>429</v>
      </c>
      <c r="F42" s="119"/>
    </row>
    <row r="43" spans="1:6" ht="15" thickTop="1" x14ac:dyDescent="0.35">
      <c r="A43" s="17" t="s">
        <v>1</v>
      </c>
      <c r="B43" s="30">
        <v>4587</v>
      </c>
      <c r="C43" s="30">
        <v>4633</v>
      </c>
      <c r="D43" s="120">
        <f>C43-B43</f>
        <v>46</v>
      </c>
      <c r="E43" s="113">
        <f t="shared" ref="E43:E51" si="1">((C43-B43)/B43)*100</f>
        <v>1.0028340963592761</v>
      </c>
    </row>
    <row r="44" spans="1:6" x14ac:dyDescent="0.35">
      <c r="A44" s="17" t="s">
        <v>2</v>
      </c>
      <c r="B44" s="30">
        <f>6427+4</f>
        <v>6431</v>
      </c>
      <c r="C44" s="30">
        <v>6434</v>
      </c>
      <c r="D44" s="120">
        <f t="shared" ref="D44:D51" si="2">C44-B44</f>
        <v>3</v>
      </c>
      <c r="E44" s="113">
        <f t="shared" si="1"/>
        <v>4.6649043694604264E-2</v>
      </c>
    </row>
    <row r="45" spans="1:6" x14ac:dyDescent="0.35">
      <c r="A45" s="17" t="s">
        <v>3</v>
      </c>
      <c r="B45" s="30">
        <v>1458</v>
      </c>
      <c r="C45" s="30">
        <v>1539</v>
      </c>
      <c r="D45" s="120">
        <f t="shared" si="2"/>
        <v>81</v>
      </c>
      <c r="E45" s="113">
        <f t="shared" si="1"/>
        <v>5.5555555555555554</v>
      </c>
    </row>
    <row r="46" spans="1:6" x14ac:dyDescent="0.35">
      <c r="A46" s="17" t="s">
        <v>4</v>
      </c>
      <c r="B46" s="30">
        <v>169</v>
      </c>
      <c r="C46" s="30">
        <v>169</v>
      </c>
      <c r="D46" s="120">
        <f t="shared" si="2"/>
        <v>0</v>
      </c>
      <c r="E46" s="113">
        <f t="shared" si="1"/>
        <v>0</v>
      </c>
    </row>
    <row r="47" spans="1:6" x14ac:dyDescent="0.35">
      <c r="A47" s="17" t="s">
        <v>5</v>
      </c>
      <c r="B47" s="30">
        <v>193</v>
      </c>
      <c r="C47" s="30">
        <v>200</v>
      </c>
      <c r="D47" s="120">
        <f t="shared" si="2"/>
        <v>7</v>
      </c>
      <c r="E47" s="113">
        <f t="shared" si="1"/>
        <v>3.6269430051813467</v>
      </c>
    </row>
    <row r="48" spans="1:6" x14ac:dyDescent="0.35">
      <c r="A48" s="17" t="s">
        <v>6</v>
      </c>
      <c r="B48" s="30">
        <v>121</v>
      </c>
      <c r="C48" s="30">
        <v>129</v>
      </c>
      <c r="D48" s="120">
        <f t="shared" si="2"/>
        <v>8</v>
      </c>
      <c r="E48" s="113">
        <f t="shared" si="1"/>
        <v>6.6115702479338845</v>
      </c>
    </row>
    <row r="49" spans="1:14" x14ac:dyDescent="0.35">
      <c r="A49" s="17" t="s">
        <v>8</v>
      </c>
      <c r="B49" s="15">
        <v>79</v>
      </c>
      <c r="C49" s="15">
        <v>80</v>
      </c>
      <c r="D49" s="120">
        <f t="shared" si="2"/>
        <v>1</v>
      </c>
      <c r="E49" s="113">
        <f t="shared" si="1"/>
        <v>1.2658227848101267</v>
      </c>
    </row>
    <row r="50" spans="1:14" x14ac:dyDescent="0.35">
      <c r="A50" s="17" t="s">
        <v>20</v>
      </c>
      <c r="B50" s="15">
        <v>47</v>
      </c>
      <c r="C50" s="15">
        <v>47</v>
      </c>
      <c r="D50" s="120">
        <f t="shared" si="2"/>
        <v>0</v>
      </c>
      <c r="E50" s="113">
        <f t="shared" si="1"/>
        <v>0</v>
      </c>
    </row>
    <row r="51" spans="1:14" ht="15" thickBot="1" x14ac:dyDescent="0.4">
      <c r="A51" s="16"/>
      <c r="B51" s="115">
        <f>SUM(B43:B50)</f>
        <v>13085</v>
      </c>
      <c r="C51" s="115">
        <f>SUM(C43:C50)</f>
        <v>13231</v>
      </c>
      <c r="D51" s="121">
        <f t="shared" si="2"/>
        <v>146</v>
      </c>
      <c r="E51" s="114">
        <f t="shared" si="1"/>
        <v>1.11578142911731</v>
      </c>
    </row>
    <row r="52" spans="1:14" x14ac:dyDescent="0.35">
      <c r="A52" s="118"/>
      <c r="B52" s="118"/>
      <c r="C52" s="118"/>
      <c r="D52" s="118"/>
      <c r="E52" s="118"/>
    </row>
    <row r="53" spans="1:14" ht="15" thickBot="1" x14ac:dyDescent="0.4"/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J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81" t="s">
        <v>7</v>
      </c>
      <c r="I55" s="81" t="s">
        <v>55</v>
      </c>
      <c r="J55" s="83" t="s">
        <v>42</v>
      </c>
    </row>
    <row r="56" spans="1:14" x14ac:dyDescent="0.35">
      <c r="A56" s="49" t="s">
        <v>32</v>
      </c>
      <c r="B56" s="84">
        <v>804</v>
      </c>
      <c r="C56" s="84">
        <v>1099</v>
      </c>
      <c r="D56" s="84">
        <v>225</v>
      </c>
      <c r="E56" s="84">
        <v>34</v>
      </c>
      <c r="F56" s="84">
        <v>26</v>
      </c>
      <c r="G56" s="84">
        <v>23</v>
      </c>
      <c r="H56" s="84">
        <v>0</v>
      </c>
      <c r="I56" s="84">
        <v>38</v>
      </c>
      <c r="J56" s="85">
        <f t="shared" ref="J56:J62" si="3">SUM(B56:I56)</f>
        <v>2249</v>
      </c>
    </row>
    <row r="57" spans="1:14" x14ac:dyDescent="0.35">
      <c r="A57" s="49" t="s">
        <v>33</v>
      </c>
      <c r="B57" s="84">
        <v>790</v>
      </c>
      <c r="C57" s="84">
        <v>1082</v>
      </c>
      <c r="D57" s="84">
        <v>224</v>
      </c>
      <c r="E57" s="84">
        <v>27</v>
      </c>
      <c r="F57" s="84">
        <v>34</v>
      </c>
      <c r="G57" s="84">
        <v>16</v>
      </c>
      <c r="H57" s="84">
        <v>0</v>
      </c>
      <c r="I57" s="84">
        <v>0</v>
      </c>
      <c r="J57" s="85">
        <f t="shared" si="3"/>
        <v>2173</v>
      </c>
    </row>
    <row r="58" spans="1:14" x14ac:dyDescent="0.35">
      <c r="A58" s="49" t="s">
        <v>34</v>
      </c>
      <c r="B58" s="84">
        <v>826</v>
      </c>
      <c r="C58" s="84">
        <v>1126</v>
      </c>
      <c r="D58" s="84">
        <v>223</v>
      </c>
      <c r="E58" s="84">
        <v>34</v>
      </c>
      <c r="F58" s="84">
        <v>32</v>
      </c>
      <c r="G58" s="84">
        <v>18</v>
      </c>
      <c r="H58" s="84">
        <v>0</v>
      </c>
      <c r="I58" s="84">
        <v>0</v>
      </c>
      <c r="J58" s="85">
        <f t="shared" si="3"/>
        <v>2259</v>
      </c>
      <c r="M58" s="68"/>
    </row>
    <row r="59" spans="1:14" x14ac:dyDescent="0.35">
      <c r="A59" s="49" t="s">
        <v>35</v>
      </c>
      <c r="B59" s="84">
        <v>665</v>
      </c>
      <c r="C59" s="84">
        <v>1002</v>
      </c>
      <c r="D59" s="84">
        <v>257</v>
      </c>
      <c r="E59" s="84">
        <v>19</v>
      </c>
      <c r="F59" s="84">
        <v>30</v>
      </c>
      <c r="G59" s="84">
        <v>19</v>
      </c>
      <c r="H59" s="84">
        <v>0</v>
      </c>
      <c r="I59" s="84">
        <v>0</v>
      </c>
      <c r="J59" s="85">
        <f t="shared" si="3"/>
        <v>1992</v>
      </c>
    </row>
    <row r="60" spans="1:14" x14ac:dyDescent="0.35">
      <c r="A60" s="49" t="s">
        <v>36</v>
      </c>
      <c r="B60" s="84">
        <v>482</v>
      </c>
      <c r="C60" s="84">
        <v>650</v>
      </c>
      <c r="D60" s="84">
        <v>174</v>
      </c>
      <c r="E60" s="84">
        <v>7</v>
      </c>
      <c r="F60" s="84">
        <v>24</v>
      </c>
      <c r="G60" s="84">
        <v>19</v>
      </c>
      <c r="H60" s="84">
        <v>0</v>
      </c>
      <c r="I60" s="84">
        <v>0</v>
      </c>
      <c r="J60" s="85">
        <f t="shared" si="3"/>
        <v>1356</v>
      </c>
    </row>
    <row r="61" spans="1:14" x14ac:dyDescent="0.35">
      <c r="A61" s="49" t="s">
        <v>37</v>
      </c>
      <c r="B61" s="84">
        <v>425</v>
      </c>
      <c r="C61" s="84">
        <v>531</v>
      </c>
      <c r="D61" s="84">
        <v>161</v>
      </c>
      <c r="E61" s="84">
        <v>23</v>
      </c>
      <c r="F61" s="84">
        <v>23</v>
      </c>
      <c r="G61" s="84">
        <v>4</v>
      </c>
      <c r="H61" s="84">
        <v>0</v>
      </c>
      <c r="I61" s="84">
        <v>0</v>
      </c>
      <c r="J61" s="85">
        <f t="shared" si="3"/>
        <v>1167</v>
      </c>
    </row>
    <row r="62" spans="1:14" x14ac:dyDescent="0.35">
      <c r="A62" s="49" t="s">
        <v>38</v>
      </c>
      <c r="B62" s="84">
        <v>676</v>
      </c>
      <c r="C62" s="84">
        <v>985</v>
      </c>
      <c r="D62" s="84">
        <v>275</v>
      </c>
      <c r="E62" s="84">
        <v>27</v>
      </c>
      <c r="F62" s="84">
        <v>33</v>
      </c>
      <c r="G62" s="84">
        <v>30</v>
      </c>
      <c r="H62" s="84">
        <v>0</v>
      </c>
      <c r="I62" s="84">
        <v>9</v>
      </c>
      <c r="J62" s="85">
        <f t="shared" si="3"/>
        <v>2035</v>
      </c>
    </row>
    <row r="63" spans="1:14" ht="15" thickBot="1" x14ac:dyDescent="0.4">
      <c r="A63" s="50"/>
      <c r="B63" s="86">
        <f t="shared" ref="B63:J63" si="4">SUM(B56:B62)</f>
        <v>4668</v>
      </c>
      <c r="C63" s="86">
        <f t="shared" si="4"/>
        <v>6475</v>
      </c>
      <c r="D63" s="86">
        <f t="shared" si="4"/>
        <v>1539</v>
      </c>
      <c r="E63" s="86">
        <f t="shared" si="4"/>
        <v>171</v>
      </c>
      <c r="F63" s="86">
        <f t="shared" si="4"/>
        <v>202</v>
      </c>
      <c r="G63" s="86">
        <f t="shared" si="4"/>
        <v>129</v>
      </c>
      <c r="H63" s="86">
        <f t="shared" si="4"/>
        <v>0</v>
      </c>
      <c r="I63" s="86">
        <f t="shared" si="4"/>
        <v>47</v>
      </c>
      <c r="J63" s="87">
        <f t="shared" si="4"/>
        <v>13231</v>
      </c>
    </row>
    <row r="64" spans="1:14" x14ac:dyDescent="0.35">
      <c r="K64" s="10"/>
      <c r="L64" s="10"/>
      <c r="M64" s="10"/>
      <c r="N64" s="10"/>
    </row>
    <row r="94" spans="1:5" ht="15" thickBot="1" x14ac:dyDescent="0.4"/>
    <row r="95" spans="1:5" x14ac:dyDescent="0.35">
      <c r="A95" s="285" t="s">
        <v>336</v>
      </c>
      <c r="B95" s="286"/>
      <c r="C95" s="286"/>
      <c r="D95" s="286"/>
      <c r="E95" s="99">
        <v>3</v>
      </c>
    </row>
    <row r="96" spans="1:5" x14ac:dyDescent="0.35">
      <c r="A96" s="287" t="s">
        <v>337</v>
      </c>
      <c r="B96" s="251"/>
      <c r="C96" s="251"/>
      <c r="D96" s="251"/>
      <c r="E96" s="100">
        <v>16</v>
      </c>
    </row>
    <row r="97" spans="1:10" x14ac:dyDescent="0.35">
      <c r="A97" s="287" t="s">
        <v>440</v>
      </c>
      <c r="B97" s="251"/>
      <c r="C97" s="251"/>
      <c r="D97" s="251"/>
      <c r="E97" s="101">
        <v>8</v>
      </c>
    </row>
    <row r="98" spans="1:10" ht="15" thickBot="1" x14ac:dyDescent="0.4">
      <c r="A98" s="288" t="s">
        <v>169</v>
      </c>
      <c r="B98" s="289"/>
      <c r="C98" s="289"/>
      <c r="D98" s="289"/>
      <c r="E98" s="102">
        <v>3</v>
      </c>
    </row>
    <row r="99" spans="1:10" ht="15" thickBot="1" x14ac:dyDescent="0.4"/>
    <row r="100" spans="1:10" ht="17.5" thickBot="1" x14ac:dyDescent="0.45">
      <c r="A100" s="91" t="s">
        <v>170</v>
      </c>
      <c r="B100" s="92"/>
      <c r="C100" s="92"/>
      <c r="D100" s="79"/>
      <c r="E100" s="79"/>
      <c r="F100" s="79"/>
      <c r="G100" s="79"/>
      <c r="H100" s="79"/>
      <c r="I100" s="79"/>
      <c r="J100" s="74"/>
    </row>
    <row r="101" spans="1:10" ht="15" thickTop="1" x14ac:dyDescent="0.35">
      <c r="A101" s="80"/>
      <c r="J101" s="54"/>
    </row>
    <row r="102" spans="1:10" ht="15" thickBot="1" x14ac:dyDescent="0.4">
      <c r="A102" s="93">
        <v>44642</v>
      </c>
      <c r="B102" s="43">
        <v>44614</v>
      </c>
      <c r="C102" s="43">
        <v>44562</v>
      </c>
      <c r="D102" s="43">
        <v>44531</v>
      </c>
      <c r="E102" s="43" t="s">
        <v>441</v>
      </c>
      <c r="F102" s="43" t="s">
        <v>409</v>
      </c>
      <c r="G102" s="72">
        <v>2020</v>
      </c>
      <c r="H102" s="45">
        <v>2019</v>
      </c>
      <c r="I102" s="43" t="s">
        <v>372</v>
      </c>
      <c r="J102" s="94" t="s">
        <v>44</v>
      </c>
    </row>
    <row r="103" spans="1:10" ht="15.5" thickTop="1" thickBot="1" x14ac:dyDescent="0.4">
      <c r="A103" s="95">
        <v>12</v>
      </c>
      <c r="B103" s="96">
        <v>9</v>
      </c>
      <c r="C103" s="96">
        <v>3</v>
      </c>
      <c r="D103" s="96">
        <v>6</v>
      </c>
      <c r="E103" s="96">
        <v>16</v>
      </c>
      <c r="F103" s="96">
        <v>9</v>
      </c>
      <c r="G103" s="96">
        <v>30</v>
      </c>
      <c r="H103" s="96">
        <v>13</v>
      </c>
      <c r="I103" s="96">
        <v>22</v>
      </c>
      <c r="J103" s="97">
        <f>SUM(A103:I103)</f>
        <v>120</v>
      </c>
    </row>
    <row r="104" spans="1:10" ht="15" thickBot="1" x14ac:dyDescent="0.4">
      <c r="A104" s="62"/>
      <c r="B104" s="62"/>
      <c r="C104" s="62"/>
      <c r="D104" s="62"/>
      <c r="E104" s="62"/>
      <c r="F104" s="62"/>
      <c r="G104" s="62"/>
      <c r="H104" s="62"/>
      <c r="I104" s="62"/>
      <c r="J104" s="63"/>
    </row>
    <row r="105" spans="1:10" ht="17.5" thickBot="1" x14ac:dyDescent="0.45">
      <c r="A105" s="283" t="s">
        <v>204</v>
      </c>
      <c r="B105" s="284"/>
      <c r="C105" s="88"/>
      <c r="D105" s="88"/>
      <c r="E105" s="88"/>
      <c r="F105" s="88"/>
      <c r="G105" s="88"/>
      <c r="H105" s="88"/>
      <c r="I105" s="88"/>
      <c r="J105" s="89"/>
    </row>
    <row r="106" spans="1:10" ht="15.5" thickTop="1" thickBot="1" x14ac:dyDescent="0.4">
      <c r="A106" s="90" t="s">
        <v>442</v>
      </c>
      <c r="B106" s="265" t="s">
        <v>340</v>
      </c>
      <c r="C106" s="265"/>
      <c r="D106" s="265"/>
      <c r="E106" s="265" t="s">
        <v>341</v>
      </c>
      <c r="F106" s="265"/>
      <c r="G106" s="265"/>
      <c r="H106" s="265" t="s">
        <v>342</v>
      </c>
      <c r="I106" s="265"/>
      <c r="J106" s="282"/>
    </row>
    <row r="107" spans="1:10" ht="15" thickBot="1" x14ac:dyDescent="0.4">
      <c r="A107" s="64" t="s">
        <v>207</v>
      </c>
      <c r="B107" s="265"/>
      <c r="C107" s="265"/>
      <c r="D107" s="265"/>
      <c r="E107" s="265"/>
      <c r="F107" s="265"/>
      <c r="G107" s="265"/>
      <c r="H107" s="265"/>
      <c r="I107" s="265"/>
      <c r="J107" s="282"/>
    </row>
    <row r="108" spans="1:10" x14ac:dyDescent="0.35">
      <c r="A108" s="49" t="s">
        <v>1</v>
      </c>
      <c r="B108" s="266">
        <v>67</v>
      </c>
      <c r="C108" s="266"/>
      <c r="D108" s="266"/>
      <c r="E108" s="264">
        <v>64</v>
      </c>
      <c r="F108" s="263"/>
      <c r="G108" s="263"/>
      <c r="H108" s="264">
        <v>91</v>
      </c>
      <c r="I108" s="263"/>
      <c r="J108" s="281"/>
    </row>
    <row r="109" spans="1:10" x14ac:dyDescent="0.35">
      <c r="A109" s="49" t="s">
        <v>2</v>
      </c>
      <c r="B109" s="263">
        <v>18</v>
      </c>
      <c r="C109" s="263"/>
      <c r="D109" s="263"/>
      <c r="E109" s="264">
        <v>34</v>
      </c>
      <c r="F109" s="263"/>
      <c r="G109" s="263"/>
      <c r="H109" s="264">
        <v>58</v>
      </c>
      <c r="I109" s="263"/>
      <c r="J109" s="281"/>
    </row>
    <row r="110" spans="1:10" x14ac:dyDescent="0.35">
      <c r="A110" s="49" t="s">
        <v>3</v>
      </c>
      <c r="B110" s="263">
        <v>28</v>
      </c>
      <c r="C110" s="263"/>
      <c r="D110" s="263"/>
      <c r="E110" s="264">
        <v>25</v>
      </c>
      <c r="F110" s="263"/>
      <c r="G110" s="263"/>
      <c r="H110" s="264">
        <v>29</v>
      </c>
      <c r="I110" s="263"/>
      <c r="J110" s="281"/>
    </row>
    <row r="111" spans="1:10" x14ac:dyDescent="0.35">
      <c r="A111" s="49" t="s">
        <v>4</v>
      </c>
      <c r="B111" s="263">
        <v>2</v>
      </c>
      <c r="C111" s="263"/>
      <c r="D111" s="263"/>
      <c r="E111" s="264">
        <v>9</v>
      </c>
      <c r="F111" s="263"/>
      <c r="G111" s="263"/>
      <c r="H111" s="264">
        <v>9</v>
      </c>
      <c r="I111" s="263"/>
      <c r="J111" s="281"/>
    </row>
    <row r="112" spans="1:10" x14ac:dyDescent="0.35">
      <c r="A112" s="49" t="s">
        <v>5</v>
      </c>
      <c r="B112" s="263">
        <v>4</v>
      </c>
      <c r="C112" s="263"/>
      <c r="D112" s="263"/>
      <c r="E112" s="264">
        <v>1</v>
      </c>
      <c r="F112" s="263"/>
      <c r="G112" s="263"/>
      <c r="H112" s="264">
        <v>1</v>
      </c>
      <c r="I112" s="263"/>
      <c r="J112" s="281"/>
    </row>
    <row r="113" spans="1:16" x14ac:dyDescent="0.35">
      <c r="A113" s="49" t="s">
        <v>6</v>
      </c>
      <c r="B113" s="263">
        <v>3</v>
      </c>
      <c r="C113" s="263"/>
      <c r="D113" s="263"/>
      <c r="E113" s="264">
        <v>0</v>
      </c>
      <c r="F113" s="263"/>
      <c r="G113" s="263"/>
      <c r="H113" s="264">
        <v>2</v>
      </c>
      <c r="I113" s="263"/>
      <c r="J113" s="281"/>
    </row>
    <row r="114" spans="1:16" x14ac:dyDescent="0.35">
      <c r="A114" s="49" t="s">
        <v>7</v>
      </c>
      <c r="B114" s="263">
        <v>0</v>
      </c>
      <c r="C114" s="263"/>
      <c r="D114" s="263"/>
      <c r="E114" s="264">
        <v>0</v>
      </c>
      <c r="F114" s="263"/>
      <c r="G114" s="263"/>
      <c r="H114" s="264">
        <v>0</v>
      </c>
      <c r="I114" s="263"/>
      <c r="J114" s="281"/>
    </row>
    <row r="115" spans="1:16" ht="15" thickBot="1" x14ac:dyDescent="0.4">
      <c r="A115" s="75" t="s">
        <v>15</v>
      </c>
      <c r="B115" s="278">
        <f>SUM(B108:D114)</f>
        <v>122</v>
      </c>
      <c r="C115" s="279"/>
      <c r="D115" s="279"/>
      <c r="E115" s="278">
        <f>SUM(E108:G114)</f>
        <v>133</v>
      </c>
      <c r="F115" s="279"/>
      <c r="G115" s="279"/>
      <c r="H115" s="278">
        <f>SUM(H108:J114)</f>
        <v>190</v>
      </c>
      <c r="I115" s="279"/>
      <c r="J115" s="280"/>
    </row>
    <row r="118" spans="1:16" ht="16" thickBot="1" x14ac:dyDescent="0.4">
      <c r="A118" s="268" t="s">
        <v>343</v>
      </c>
      <c r="B118" s="268"/>
      <c r="C118" s="268"/>
      <c r="D118" s="268"/>
      <c r="E118" s="268"/>
      <c r="F118" s="268"/>
      <c r="G118" s="268"/>
      <c r="H118" s="268"/>
      <c r="I118" s="268"/>
      <c r="J118" s="268"/>
    </row>
    <row r="119" spans="1:16" ht="44.25" customHeight="1" x14ac:dyDescent="0.35">
      <c r="A119" s="269">
        <v>2022</v>
      </c>
      <c r="B119" s="270"/>
      <c r="C119" s="270"/>
      <c r="D119" s="270"/>
      <c r="E119" s="269">
        <v>2021</v>
      </c>
      <c r="F119" s="270"/>
      <c r="G119" s="270"/>
      <c r="H119" s="270"/>
      <c r="I119" s="270"/>
      <c r="J119" s="271"/>
    </row>
    <row r="120" spans="1:16" ht="15" thickBot="1" x14ac:dyDescent="0.4">
      <c r="A120" s="256" t="s">
        <v>114</v>
      </c>
      <c r="B120" s="257"/>
      <c r="C120" s="257" t="s">
        <v>115</v>
      </c>
      <c r="D120" s="257"/>
      <c r="E120" s="256" t="s">
        <v>114</v>
      </c>
      <c r="F120" s="257"/>
      <c r="G120" s="257"/>
      <c r="H120" s="257" t="s">
        <v>115</v>
      </c>
      <c r="I120" s="257"/>
      <c r="J120" s="258"/>
      <c r="N120" s="122"/>
      <c r="P120" s="55"/>
    </row>
    <row r="121" spans="1:16" x14ac:dyDescent="0.35">
      <c r="A121" s="69" t="s">
        <v>1</v>
      </c>
      <c r="B121" s="52">
        <v>34</v>
      </c>
      <c r="C121" s="55" t="s">
        <v>32</v>
      </c>
      <c r="D121">
        <v>16</v>
      </c>
      <c r="E121" s="69" t="s">
        <v>1</v>
      </c>
      <c r="G121" s="52">
        <v>32</v>
      </c>
      <c r="H121" s="55" t="s">
        <v>32</v>
      </c>
      <c r="J121" s="54">
        <v>12</v>
      </c>
      <c r="M121" s="12"/>
      <c r="N121" s="122"/>
      <c r="P121" s="55"/>
    </row>
    <row r="122" spans="1:16" x14ac:dyDescent="0.35">
      <c r="A122" s="69" t="s">
        <v>2</v>
      </c>
      <c r="B122" s="48">
        <v>21</v>
      </c>
      <c r="C122" s="55" t="s">
        <v>116</v>
      </c>
      <c r="D122">
        <v>15</v>
      </c>
      <c r="E122" s="69" t="s">
        <v>2</v>
      </c>
      <c r="G122" s="48">
        <v>12</v>
      </c>
      <c r="H122" s="55" t="s">
        <v>116</v>
      </c>
      <c r="J122" s="54">
        <v>11</v>
      </c>
      <c r="M122" s="12"/>
      <c r="N122" s="122"/>
      <c r="P122" s="55"/>
    </row>
    <row r="123" spans="1:16" x14ac:dyDescent="0.35">
      <c r="A123" s="69" t="s">
        <v>3</v>
      </c>
      <c r="B123" s="48">
        <v>27</v>
      </c>
      <c r="C123" s="55" t="s">
        <v>34</v>
      </c>
      <c r="D123">
        <v>16</v>
      </c>
      <c r="E123" s="69" t="s">
        <v>3</v>
      </c>
      <c r="G123" s="48">
        <v>15</v>
      </c>
      <c r="H123" s="55" t="s">
        <v>34</v>
      </c>
      <c r="J123" s="54">
        <v>14</v>
      </c>
      <c r="M123" s="12"/>
      <c r="N123" s="122"/>
      <c r="P123" s="55"/>
    </row>
    <row r="124" spans="1:16" x14ac:dyDescent="0.35">
      <c r="A124" s="69" t="s">
        <v>4</v>
      </c>
      <c r="B124" s="48">
        <v>7</v>
      </c>
      <c r="C124" s="55" t="s">
        <v>35</v>
      </c>
      <c r="D124">
        <v>12</v>
      </c>
      <c r="E124" s="69" t="s">
        <v>4</v>
      </c>
      <c r="G124" s="48">
        <v>3</v>
      </c>
      <c r="H124" s="55" t="s">
        <v>35</v>
      </c>
      <c r="J124" s="54">
        <v>11</v>
      </c>
      <c r="M124" s="12"/>
      <c r="N124" s="122"/>
      <c r="P124" s="56"/>
    </row>
    <row r="125" spans="1:16" x14ac:dyDescent="0.35">
      <c r="A125" s="69" t="s">
        <v>5</v>
      </c>
      <c r="B125" s="48">
        <v>5</v>
      </c>
      <c r="C125" s="56" t="s">
        <v>36</v>
      </c>
      <c r="D125">
        <v>9</v>
      </c>
      <c r="E125" s="69" t="s">
        <v>5</v>
      </c>
      <c r="G125" s="48">
        <v>0</v>
      </c>
      <c r="H125" s="56" t="s">
        <v>36</v>
      </c>
      <c r="J125" s="54">
        <v>3</v>
      </c>
      <c r="M125" s="12"/>
      <c r="N125" s="122"/>
      <c r="P125" s="55"/>
    </row>
    <row r="126" spans="1:16" x14ac:dyDescent="0.35">
      <c r="A126" s="69" t="s">
        <v>6</v>
      </c>
      <c r="B126" s="48">
        <v>3</v>
      </c>
      <c r="C126" s="55" t="s">
        <v>37</v>
      </c>
      <c r="D126">
        <v>9</v>
      </c>
      <c r="E126" s="69" t="s">
        <v>6</v>
      </c>
      <c r="G126" s="48">
        <v>0</v>
      </c>
      <c r="H126" s="55" t="s">
        <v>37</v>
      </c>
      <c r="J126" s="54">
        <v>9</v>
      </c>
      <c r="M126" s="12"/>
      <c r="N126" s="122"/>
      <c r="P126" s="55"/>
    </row>
    <row r="127" spans="1:16" x14ac:dyDescent="0.35">
      <c r="A127" s="69" t="s">
        <v>7</v>
      </c>
      <c r="B127" s="48">
        <v>0</v>
      </c>
      <c r="C127" s="55" t="s">
        <v>38</v>
      </c>
      <c r="D127">
        <v>20</v>
      </c>
      <c r="E127" s="69" t="s">
        <v>7</v>
      </c>
      <c r="G127" s="48">
        <v>16</v>
      </c>
      <c r="H127" s="55" t="s">
        <v>38</v>
      </c>
      <c r="J127" s="54">
        <v>18</v>
      </c>
      <c r="M127" s="12"/>
      <c r="N127" s="122"/>
      <c r="O127" s="12"/>
    </row>
    <row r="128" spans="1:16" x14ac:dyDescent="0.35">
      <c r="A128" s="69" t="s">
        <v>8</v>
      </c>
      <c r="B128" s="48">
        <v>0</v>
      </c>
      <c r="E128" s="69" t="s">
        <v>8</v>
      </c>
      <c r="G128" s="48">
        <v>0</v>
      </c>
      <c r="J128" s="54"/>
      <c r="M128" s="12"/>
      <c r="N128" s="122"/>
      <c r="O128" s="12"/>
    </row>
    <row r="129" spans="1:17" x14ac:dyDescent="0.35">
      <c r="A129" s="69" t="s">
        <v>20</v>
      </c>
      <c r="B129" s="48">
        <v>0</v>
      </c>
      <c r="E129" s="69" t="s">
        <v>20</v>
      </c>
      <c r="G129" s="48">
        <v>0</v>
      </c>
      <c r="J129" s="54"/>
      <c r="M129" s="12"/>
      <c r="O129" s="117"/>
      <c r="Q129" s="58"/>
    </row>
    <row r="130" spans="1:17" ht="15" thickBot="1" x14ac:dyDescent="0.4">
      <c r="A130" s="50"/>
      <c r="B130" s="53">
        <f>SUM(B121:B129)</f>
        <v>97</v>
      </c>
      <c r="C130" s="50"/>
      <c r="D130" s="70">
        <f>SUM(D121:D129)</f>
        <v>97</v>
      </c>
      <c r="E130" s="50"/>
      <c r="F130" s="51"/>
      <c r="G130" s="53">
        <f>SUM(G121:G129)</f>
        <v>78</v>
      </c>
      <c r="H130" s="51"/>
      <c r="I130" s="51"/>
      <c r="J130" s="71">
        <f>SUM(J121:J129)</f>
        <v>78</v>
      </c>
    </row>
    <row r="131" spans="1:17" ht="15" thickBot="1" x14ac:dyDescent="0.4"/>
    <row r="132" spans="1:17" x14ac:dyDescent="0.35">
      <c r="A132" s="103" t="s">
        <v>30</v>
      </c>
      <c r="B132" s="104">
        <f>B13</f>
        <v>137</v>
      </c>
      <c r="D132" s="274" t="s">
        <v>411</v>
      </c>
      <c r="E132" s="275"/>
      <c r="F132" s="275"/>
      <c r="G132" s="104">
        <f>D27</f>
        <v>738</v>
      </c>
    </row>
    <row r="133" spans="1:17" ht="29.5" thickBot="1" x14ac:dyDescent="0.4">
      <c r="A133" s="105" t="s">
        <v>173</v>
      </c>
      <c r="B133" s="101">
        <f>J103</f>
        <v>120</v>
      </c>
      <c r="D133" s="276" t="s">
        <v>412</v>
      </c>
      <c r="E133" s="277"/>
      <c r="F133" s="277"/>
      <c r="G133" s="110">
        <f>((C27-B134)/B27)</f>
        <v>0.96181861842631877</v>
      </c>
    </row>
    <row r="134" spans="1:17" ht="29" x14ac:dyDescent="0.35">
      <c r="A134" s="105" t="s">
        <v>443</v>
      </c>
      <c r="B134" s="106">
        <v>1215</v>
      </c>
    </row>
    <row r="135" spans="1:17" ht="15" thickBot="1" x14ac:dyDescent="0.4">
      <c r="A135" s="107" t="s">
        <v>176</v>
      </c>
      <c r="B135" s="101">
        <f>B130</f>
        <v>97</v>
      </c>
    </row>
    <row r="136" spans="1:17" ht="15" thickBot="1" x14ac:dyDescent="0.4">
      <c r="A136" s="108" t="s">
        <v>27</v>
      </c>
      <c r="B136" s="109">
        <f>C27</f>
        <v>13231</v>
      </c>
      <c r="D136" s="272" t="s">
        <v>82</v>
      </c>
      <c r="E136" s="273"/>
      <c r="F136" s="273"/>
      <c r="G136" s="111">
        <v>273</v>
      </c>
    </row>
  </sheetData>
  <mergeCells count="44">
    <mergeCell ref="D136:F136"/>
    <mergeCell ref="A120:B120"/>
    <mergeCell ref="C120:D120"/>
    <mergeCell ref="E120:G120"/>
    <mergeCell ref="H120:J120"/>
    <mergeCell ref="D132:F132"/>
    <mergeCell ref="D133:F133"/>
    <mergeCell ref="B115:D115"/>
    <mergeCell ref="E115:G115"/>
    <mergeCell ref="H115:J115"/>
    <mergeCell ref="A118:J118"/>
    <mergeCell ref="A119:D119"/>
    <mergeCell ref="E119:J119"/>
    <mergeCell ref="B113:D113"/>
    <mergeCell ref="E113:G113"/>
    <mergeCell ref="H113:J113"/>
    <mergeCell ref="B114:D114"/>
    <mergeCell ref="E114:G114"/>
    <mergeCell ref="H114:J114"/>
    <mergeCell ref="B111:D111"/>
    <mergeCell ref="E111:G111"/>
    <mergeCell ref="H111:J111"/>
    <mergeCell ref="B112:D112"/>
    <mergeCell ref="E112:G112"/>
    <mergeCell ref="H112:J112"/>
    <mergeCell ref="B109:D109"/>
    <mergeCell ref="E109:G109"/>
    <mergeCell ref="H109:J109"/>
    <mergeCell ref="B110:D110"/>
    <mergeCell ref="E110:G110"/>
    <mergeCell ref="H110:J110"/>
    <mergeCell ref="A105:B105"/>
    <mergeCell ref="B106:D107"/>
    <mergeCell ref="E106:G107"/>
    <mergeCell ref="H106:J107"/>
    <mergeCell ref="B108:D108"/>
    <mergeCell ref="E108:G108"/>
    <mergeCell ref="H108:J108"/>
    <mergeCell ref="A98:D98"/>
    <mergeCell ref="A16:D16"/>
    <mergeCell ref="A41:E41"/>
    <mergeCell ref="A95:D95"/>
    <mergeCell ref="A96:D96"/>
    <mergeCell ref="A97:D97"/>
  </mergeCells>
  <printOptions horizontalCentered="1" verticalCentered="1"/>
  <pageMargins left="0.5" right="0.5" top="0.9" bottom="0.9" header="0.75" footer="0.3"/>
  <pageSetup scale="80" fitToHeight="4" orientation="landscape" r:id="rId1"/>
  <headerFooter>
    <oddHeader>&amp;CMarch 2022 Membership Dashboard</oddHeader>
  </headerFooter>
  <rowBreaks count="3" manualBreakCount="3">
    <brk id="52" max="16383" man="1"/>
    <brk id="92" max="9" man="1"/>
    <brk id="116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EA986-354A-40BB-B65A-68FD120DD4C9}">
  <dimension ref="A2:Q136"/>
  <sheetViews>
    <sheetView zoomScaleNormal="100" workbookViewId="0">
      <selection activeCell="I32" sqref="I32"/>
    </sheetView>
  </sheetViews>
  <sheetFormatPr defaultColWidth="9.1796875"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15</v>
      </c>
    </row>
    <row r="5" spans="1:6" x14ac:dyDescent="0.35">
      <c r="A5" s="49" t="s">
        <v>2</v>
      </c>
      <c r="B5" s="54">
        <v>7</v>
      </c>
    </row>
    <row r="6" spans="1:6" x14ac:dyDescent="0.35">
      <c r="A6" s="49" t="s">
        <v>3</v>
      </c>
      <c r="B6" s="54">
        <v>25</v>
      </c>
    </row>
    <row r="7" spans="1:6" x14ac:dyDescent="0.35">
      <c r="A7" s="49" t="s">
        <v>4</v>
      </c>
      <c r="B7" s="54">
        <v>3</v>
      </c>
    </row>
    <row r="8" spans="1:6" x14ac:dyDescent="0.35">
      <c r="A8" s="49" t="s">
        <v>5</v>
      </c>
      <c r="B8" s="54">
        <v>1</v>
      </c>
    </row>
    <row r="9" spans="1:6" x14ac:dyDescent="0.35">
      <c r="A9" s="49" t="s">
        <v>6</v>
      </c>
      <c r="B9" s="54">
        <v>1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52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48" t="s">
        <v>17</v>
      </c>
      <c r="B16" s="249"/>
      <c r="C16" s="249"/>
      <c r="D16" s="250"/>
      <c r="E16" s="8"/>
      <c r="F16" s="112" t="s">
        <v>117</v>
      </c>
    </row>
    <row r="17" spans="1:13" ht="30.5" thickBot="1" x14ac:dyDescent="0.4">
      <c r="A17" s="16"/>
      <c r="B17" s="28" t="s">
        <v>346</v>
      </c>
      <c r="C17" s="28" t="s">
        <v>444</v>
      </c>
      <c r="D17" s="29" t="s">
        <v>21</v>
      </c>
    </row>
    <row r="18" spans="1:13" ht="15" thickTop="1" x14ac:dyDescent="0.35">
      <c r="A18" s="17" t="s">
        <v>1</v>
      </c>
      <c r="B18" s="30">
        <v>4203</v>
      </c>
      <c r="C18" s="30">
        <v>4095</v>
      </c>
      <c r="D18" s="31">
        <f t="shared" ref="D18:D27" si="0">C18-B18</f>
        <v>-108</v>
      </c>
      <c r="M18" s="68"/>
    </row>
    <row r="19" spans="1:13" x14ac:dyDescent="0.35">
      <c r="A19" s="17" t="s">
        <v>2</v>
      </c>
      <c r="B19" s="30">
        <v>5458</v>
      </c>
      <c r="C19" s="30">
        <v>5552</v>
      </c>
      <c r="D19" s="31">
        <f t="shared" si="0"/>
        <v>94</v>
      </c>
      <c r="E19" s="12"/>
    </row>
    <row r="20" spans="1:13" x14ac:dyDescent="0.35">
      <c r="A20" s="17" t="s">
        <v>3</v>
      </c>
      <c r="B20" s="30">
        <v>1023</v>
      </c>
      <c r="C20" s="30">
        <v>1308</v>
      </c>
      <c r="D20" s="31">
        <f t="shared" si="0"/>
        <v>285</v>
      </c>
      <c r="E20" s="12"/>
    </row>
    <row r="21" spans="1:13" x14ac:dyDescent="0.35">
      <c r="A21" s="17" t="s">
        <v>4</v>
      </c>
      <c r="B21" s="30">
        <v>169</v>
      </c>
      <c r="C21" s="30">
        <v>161</v>
      </c>
      <c r="D21" s="31">
        <f t="shared" si="0"/>
        <v>-8</v>
      </c>
      <c r="E21" s="12"/>
    </row>
    <row r="22" spans="1:13" x14ac:dyDescent="0.35">
      <c r="A22" s="17" t="s">
        <v>5</v>
      </c>
      <c r="B22" s="30">
        <v>172</v>
      </c>
      <c r="C22" s="30">
        <v>184</v>
      </c>
      <c r="D22" s="31">
        <f t="shared" si="0"/>
        <v>12</v>
      </c>
      <c r="E22" s="12"/>
    </row>
    <row r="23" spans="1:13" x14ac:dyDescent="0.35">
      <c r="A23" s="17" t="s">
        <v>6</v>
      </c>
      <c r="B23" s="30">
        <v>51</v>
      </c>
      <c r="C23" s="30">
        <v>107</v>
      </c>
      <c r="D23" s="31">
        <f t="shared" si="0"/>
        <v>56</v>
      </c>
      <c r="E23" s="12"/>
    </row>
    <row r="24" spans="1:13" x14ac:dyDescent="0.35">
      <c r="A24" s="17" t="s">
        <v>7</v>
      </c>
      <c r="B24" s="30">
        <v>52</v>
      </c>
      <c r="C24" s="30">
        <v>0</v>
      </c>
      <c r="D24" s="31">
        <f t="shared" si="0"/>
        <v>-52</v>
      </c>
      <c r="E24" s="12"/>
    </row>
    <row r="25" spans="1:13" x14ac:dyDescent="0.35">
      <c r="A25" s="17" t="s">
        <v>8</v>
      </c>
      <c r="B25" s="15">
        <v>74</v>
      </c>
      <c r="C25" s="15">
        <v>83</v>
      </c>
      <c r="D25" s="18">
        <f t="shared" si="0"/>
        <v>9</v>
      </c>
      <c r="E25" s="12"/>
    </row>
    <row r="26" spans="1:13" x14ac:dyDescent="0.35">
      <c r="A26" s="17" t="s">
        <v>20</v>
      </c>
      <c r="B26" s="15">
        <v>48</v>
      </c>
      <c r="C26" s="15">
        <v>49</v>
      </c>
      <c r="D26" s="18">
        <f t="shared" si="0"/>
        <v>1</v>
      </c>
      <c r="E26" s="12"/>
    </row>
    <row r="27" spans="1:13" ht="15" thickBot="1" x14ac:dyDescent="0.4">
      <c r="A27" s="19"/>
      <c r="B27" s="37">
        <f>SUM(B18:B26)</f>
        <v>11250</v>
      </c>
      <c r="C27" s="37">
        <f>SUM(C18:C26)</f>
        <v>11539</v>
      </c>
      <c r="D27" s="21">
        <f t="shared" si="0"/>
        <v>289</v>
      </c>
      <c r="E27" s="12"/>
    </row>
    <row r="28" spans="1:13" x14ac:dyDescent="0.35">
      <c r="B28" s="116"/>
      <c r="C28" s="116"/>
      <c r="D28" s="117"/>
      <c r="E28" s="12"/>
    </row>
    <row r="29" spans="1:13" x14ac:dyDescent="0.35">
      <c r="B29" s="116"/>
      <c r="C29" s="116"/>
      <c r="D29" s="117"/>
      <c r="E29" s="12"/>
    </row>
    <row r="30" spans="1:13" x14ac:dyDescent="0.35">
      <c r="B30" s="116"/>
      <c r="C30" s="116"/>
      <c r="D30" s="117"/>
      <c r="E30" s="12"/>
    </row>
    <row r="31" spans="1:13" x14ac:dyDescent="0.35">
      <c r="B31" s="116"/>
      <c r="C31" s="116"/>
      <c r="D31" s="117"/>
      <c r="E31" s="12"/>
    </row>
    <row r="32" spans="1:13" x14ac:dyDescent="0.35">
      <c r="B32" s="116"/>
      <c r="C32" s="116"/>
      <c r="D32" s="117"/>
      <c r="E32" s="12"/>
    </row>
    <row r="33" spans="1:11" x14ac:dyDescent="0.35">
      <c r="B33" s="116"/>
      <c r="C33" s="116"/>
      <c r="D33" s="117"/>
      <c r="E33" s="12"/>
    </row>
    <row r="34" spans="1:11" x14ac:dyDescent="0.35">
      <c r="B34" s="116"/>
      <c r="C34" s="116"/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x14ac:dyDescent="0.35">
      <c r="B38" s="116"/>
      <c r="C38" s="116"/>
      <c r="D38" s="117"/>
      <c r="E38" s="12"/>
    </row>
    <row r="39" spans="1:11" x14ac:dyDescent="0.35">
      <c r="B39" s="116"/>
      <c r="C39" s="116"/>
      <c r="D39" s="117"/>
      <c r="E39" s="12"/>
    </row>
    <row r="40" spans="1:11" ht="15" thickBot="1" x14ac:dyDescent="0.4"/>
    <row r="41" spans="1:11" ht="17" x14ac:dyDescent="0.4">
      <c r="A41" s="290" t="s">
        <v>428</v>
      </c>
      <c r="B41" s="291"/>
      <c r="C41" s="291"/>
      <c r="D41" s="291"/>
      <c r="E41" s="292"/>
      <c r="F41" s="119"/>
    </row>
    <row r="42" spans="1:11" ht="39.75" customHeight="1" thickBot="1" x14ac:dyDescent="0.4">
      <c r="A42" s="16"/>
      <c r="B42" s="28" t="s">
        <v>439</v>
      </c>
      <c r="C42" s="28" t="s">
        <v>444</v>
      </c>
      <c r="D42" s="28" t="s">
        <v>430</v>
      </c>
      <c r="E42" s="28" t="s">
        <v>429</v>
      </c>
      <c r="F42" s="119"/>
      <c r="I42" s="123"/>
      <c r="J42" s="123"/>
    </row>
    <row r="43" spans="1:11" ht="15" thickTop="1" x14ac:dyDescent="0.35">
      <c r="A43" s="17" t="s">
        <v>1</v>
      </c>
      <c r="B43" s="30">
        <v>4633</v>
      </c>
      <c r="C43" s="30">
        <v>4095</v>
      </c>
      <c r="D43" s="120">
        <f>C43-B43</f>
        <v>-538</v>
      </c>
      <c r="E43" s="113">
        <f t="shared" ref="E43:E51" si="1">((C43-B43)/B43)*100</f>
        <v>-11.612346211957695</v>
      </c>
      <c r="H43" s="124"/>
      <c r="I43" s="30"/>
      <c r="J43" s="30"/>
      <c r="K43" s="68"/>
    </row>
    <row r="44" spans="1:11" x14ac:dyDescent="0.35">
      <c r="A44" s="17" t="s">
        <v>2</v>
      </c>
      <c r="B44" s="30">
        <v>6434</v>
      </c>
      <c r="C44" s="30">
        <v>5552</v>
      </c>
      <c r="D44" s="120">
        <f t="shared" ref="D44:D51" si="2">C44-B44</f>
        <v>-882</v>
      </c>
      <c r="E44" s="113">
        <f t="shared" si="1"/>
        <v>-13.708423997513211</v>
      </c>
      <c r="H44" s="124"/>
      <c r="I44" s="30"/>
      <c r="J44" s="30"/>
      <c r="K44" s="68"/>
    </row>
    <row r="45" spans="1:11" x14ac:dyDescent="0.35">
      <c r="A45" s="17" t="s">
        <v>3</v>
      </c>
      <c r="B45" s="30">
        <v>1539</v>
      </c>
      <c r="C45" s="30">
        <v>1308</v>
      </c>
      <c r="D45" s="120">
        <f t="shared" si="2"/>
        <v>-231</v>
      </c>
      <c r="E45" s="113">
        <f t="shared" si="1"/>
        <v>-15.009746588693956</v>
      </c>
      <c r="H45" s="124"/>
      <c r="I45" s="30"/>
      <c r="J45" s="30"/>
      <c r="K45" s="68"/>
    </row>
    <row r="46" spans="1:11" x14ac:dyDescent="0.35">
      <c r="A46" s="17" t="s">
        <v>4</v>
      </c>
      <c r="B46" s="30">
        <v>169</v>
      </c>
      <c r="C46" s="30">
        <v>161</v>
      </c>
      <c r="D46" s="120">
        <f t="shared" si="2"/>
        <v>-8</v>
      </c>
      <c r="E46" s="113">
        <f t="shared" si="1"/>
        <v>-4.7337278106508878</v>
      </c>
      <c r="H46" s="124"/>
      <c r="I46" s="30"/>
      <c r="J46" s="30"/>
      <c r="K46" s="68"/>
    </row>
    <row r="47" spans="1:11" x14ac:dyDescent="0.35">
      <c r="A47" s="17" t="s">
        <v>5</v>
      </c>
      <c r="B47" s="30">
        <v>200</v>
      </c>
      <c r="C47" s="30">
        <v>184</v>
      </c>
      <c r="D47" s="120">
        <f t="shared" si="2"/>
        <v>-16</v>
      </c>
      <c r="E47" s="113">
        <f t="shared" si="1"/>
        <v>-8</v>
      </c>
      <c r="H47" s="124"/>
      <c r="I47" s="30"/>
      <c r="J47" s="30"/>
      <c r="K47" s="68"/>
    </row>
    <row r="48" spans="1:11" x14ac:dyDescent="0.35">
      <c r="A48" s="17" t="s">
        <v>6</v>
      </c>
      <c r="B48" s="30">
        <v>129</v>
      </c>
      <c r="C48" s="30">
        <v>107</v>
      </c>
      <c r="D48" s="120">
        <f t="shared" si="2"/>
        <v>-22</v>
      </c>
      <c r="E48" s="113">
        <f t="shared" si="1"/>
        <v>-17.054263565891471</v>
      </c>
      <c r="H48" s="124"/>
      <c r="I48" s="30"/>
      <c r="J48" s="30"/>
      <c r="K48" s="68"/>
    </row>
    <row r="49" spans="1:14" x14ac:dyDescent="0.35">
      <c r="A49" s="17" t="s">
        <v>8</v>
      </c>
      <c r="B49" s="15">
        <v>80</v>
      </c>
      <c r="C49" s="15">
        <v>83</v>
      </c>
      <c r="D49" s="120">
        <f t="shared" si="2"/>
        <v>3</v>
      </c>
      <c r="E49" s="113">
        <f t="shared" si="1"/>
        <v>3.75</v>
      </c>
      <c r="H49" s="124"/>
      <c r="I49" s="30"/>
      <c r="J49" s="30"/>
      <c r="K49" s="68"/>
    </row>
    <row r="50" spans="1:14" x14ac:dyDescent="0.35">
      <c r="A50" s="17" t="s">
        <v>20</v>
      </c>
      <c r="B50" s="15">
        <v>47</v>
      </c>
      <c r="C50" s="15">
        <v>49</v>
      </c>
      <c r="D50" s="120">
        <f t="shared" si="2"/>
        <v>2</v>
      </c>
      <c r="E50" s="113">
        <f t="shared" si="1"/>
        <v>4.2553191489361701</v>
      </c>
      <c r="H50" s="124"/>
      <c r="I50" s="15"/>
      <c r="J50" s="15"/>
      <c r="K50" s="68"/>
    </row>
    <row r="51" spans="1:14" ht="15" thickBot="1" x14ac:dyDescent="0.4">
      <c r="A51" s="16"/>
      <c r="B51" s="115">
        <f>SUM(B43:B50)</f>
        <v>13231</v>
      </c>
      <c r="C51" s="115">
        <f>SUM(C43:C50)</f>
        <v>11539</v>
      </c>
      <c r="D51" s="121">
        <f t="shared" si="2"/>
        <v>-1692</v>
      </c>
      <c r="E51" s="114">
        <f t="shared" si="1"/>
        <v>-12.788149043912025</v>
      </c>
      <c r="H51" s="124"/>
      <c r="I51" s="15"/>
      <c r="J51" s="15"/>
      <c r="K51" s="68"/>
    </row>
    <row r="52" spans="1:14" x14ac:dyDescent="0.35">
      <c r="A52" s="118"/>
      <c r="B52" s="118"/>
      <c r="C52" s="118"/>
      <c r="D52" s="118"/>
      <c r="E52" s="118"/>
      <c r="I52" s="68"/>
      <c r="J52" s="68"/>
      <c r="K52" s="68"/>
    </row>
    <row r="53" spans="1:14" ht="15" thickBot="1" x14ac:dyDescent="0.4"/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J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81" t="s">
        <v>7</v>
      </c>
      <c r="I55" s="81" t="s">
        <v>55</v>
      </c>
      <c r="J55" s="83" t="s">
        <v>42</v>
      </c>
    </row>
    <row r="56" spans="1:14" x14ac:dyDescent="0.35">
      <c r="A56" s="49" t="s">
        <v>32</v>
      </c>
      <c r="B56" s="84">
        <v>716</v>
      </c>
      <c r="C56" s="84">
        <v>949</v>
      </c>
      <c r="D56" s="84">
        <v>185</v>
      </c>
      <c r="E56" s="84">
        <v>33</v>
      </c>
      <c r="F56" s="84">
        <v>24</v>
      </c>
      <c r="G56" s="84">
        <v>16</v>
      </c>
      <c r="H56" s="84">
        <v>0</v>
      </c>
      <c r="I56" s="84">
        <v>41</v>
      </c>
      <c r="J56" s="85">
        <f t="shared" ref="J56:J62" si="3">SUM(B56:I56)</f>
        <v>1964</v>
      </c>
    </row>
    <row r="57" spans="1:14" x14ac:dyDescent="0.35">
      <c r="A57" s="49" t="s">
        <v>33</v>
      </c>
      <c r="B57" s="84">
        <v>706</v>
      </c>
      <c r="C57" s="84">
        <v>940</v>
      </c>
      <c r="D57" s="84">
        <v>185</v>
      </c>
      <c r="E57" s="84">
        <v>25</v>
      </c>
      <c r="F57" s="84">
        <v>32</v>
      </c>
      <c r="G57" s="84">
        <v>14</v>
      </c>
      <c r="H57" s="84">
        <v>0</v>
      </c>
      <c r="I57" s="84">
        <v>0</v>
      </c>
      <c r="J57" s="85">
        <f t="shared" si="3"/>
        <v>1902</v>
      </c>
    </row>
    <row r="58" spans="1:14" x14ac:dyDescent="0.35">
      <c r="A58" s="49" t="s">
        <v>34</v>
      </c>
      <c r="B58" s="84">
        <v>734</v>
      </c>
      <c r="C58" s="84">
        <v>949</v>
      </c>
      <c r="D58" s="84">
        <v>189</v>
      </c>
      <c r="E58" s="84">
        <v>32</v>
      </c>
      <c r="F58" s="84">
        <v>27</v>
      </c>
      <c r="G58" s="84">
        <v>16</v>
      </c>
      <c r="H58" s="84">
        <v>0</v>
      </c>
      <c r="I58" s="84">
        <v>0</v>
      </c>
      <c r="J58" s="85">
        <f t="shared" si="3"/>
        <v>1947</v>
      </c>
      <c r="M58" s="68"/>
    </row>
    <row r="59" spans="1:14" x14ac:dyDescent="0.35">
      <c r="A59" s="49" t="s">
        <v>35</v>
      </c>
      <c r="B59" s="84">
        <v>582</v>
      </c>
      <c r="C59" s="84">
        <v>867</v>
      </c>
      <c r="D59" s="84">
        <v>212</v>
      </c>
      <c r="E59" s="84">
        <v>20</v>
      </c>
      <c r="F59" s="84">
        <v>26</v>
      </c>
      <c r="G59" s="84">
        <v>15</v>
      </c>
      <c r="H59" s="84">
        <v>0</v>
      </c>
      <c r="I59" s="84">
        <v>0</v>
      </c>
      <c r="J59" s="85">
        <f t="shared" si="3"/>
        <v>1722</v>
      </c>
    </row>
    <row r="60" spans="1:14" x14ac:dyDescent="0.35">
      <c r="A60" s="49" t="s">
        <v>36</v>
      </c>
      <c r="B60" s="84">
        <v>419</v>
      </c>
      <c r="C60" s="84">
        <v>549</v>
      </c>
      <c r="D60" s="84">
        <v>148</v>
      </c>
      <c r="E60" s="84">
        <v>8</v>
      </c>
      <c r="F60" s="84">
        <v>23</v>
      </c>
      <c r="G60" s="84">
        <v>13</v>
      </c>
      <c r="H60" s="84">
        <v>0</v>
      </c>
      <c r="I60" s="84">
        <v>1</v>
      </c>
      <c r="J60" s="85">
        <f t="shared" si="3"/>
        <v>1161</v>
      </c>
    </row>
    <row r="61" spans="1:14" x14ac:dyDescent="0.35">
      <c r="A61" s="49" t="s">
        <v>37</v>
      </c>
      <c r="B61" s="84">
        <v>371</v>
      </c>
      <c r="C61" s="84">
        <v>455</v>
      </c>
      <c r="D61" s="84">
        <v>133</v>
      </c>
      <c r="E61" s="84">
        <v>19</v>
      </c>
      <c r="F61" s="84">
        <v>22</v>
      </c>
      <c r="G61" s="84">
        <v>5</v>
      </c>
      <c r="H61" s="84">
        <v>0</v>
      </c>
      <c r="I61" s="84">
        <v>0</v>
      </c>
      <c r="J61" s="85">
        <f t="shared" si="3"/>
        <v>1005</v>
      </c>
    </row>
    <row r="62" spans="1:14" x14ac:dyDescent="0.35">
      <c r="A62" s="49" t="s">
        <v>38</v>
      </c>
      <c r="B62" s="84">
        <v>604</v>
      </c>
      <c r="C62" s="84">
        <v>885</v>
      </c>
      <c r="D62" s="84">
        <v>256</v>
      </c>
      <c r="E62" s="84">
        <v>26</v>
      </c>
      <c r="F62" s="84">
        <v>32</v>
      </c>
      <c r="G62" s="84">
        <v>28</v>
      </c>
      <c r="H62" s="84">
        <v>0</v>
      </c>
      <c r="I62" s="84">
        <v>7</v>
      </c>
      <c r="J62" s="85">
        <f t="shared" si="3"/>
        <v>1838</v>
      </c>
    </row>
    <row r="63" spans="1:14" ht="15" thickBot="1" x14ac:dyDescent="0.4">
      <c r="A63" s="50"/>
      <c r="B63" s="86">
        <f t="shared" ref="B63:J63" si="4">SUM(B56:B62)</f>
        <v>4132</v>
      </c>
      <c r="C63" s="86">
        <f t="shared" si="4"/>
        <v>5594</v>
      </c>
      <c r="D63" s="86">
        <f t="shared" si="4"/>
        <v>1308</v>
      </c>
      <c r="E63" s="86">
        <f t="shared" si="4"/>
        <v>163</v>
      </c>
      <c r="F63" s="86">
        <f t="shared" si="4"/>
        <v>186</v>
      </c>
      <c r="G63" s="86">
        <f t="shared" si="4"/>
        <v>107</v>
      </c>
      <c r="H63" s="86">
        <f t="shared" si="4"/>
        <v>0</v>
      </c>
      <c r="I63" s="86">
        <f t="shared" si="4"/>
        <v>49</v>
      </c>
      <c r="J63" s="87">
        <f t="shared" si="4"/>
        <v>11539</v>
      </c>
    </row>
    <row r="64" spans="1:14" x14ac:dyDescent="0.35">
      <c r="K64" s="10"/>
      <c r="L64" s="10"/>
      <c r="M64" s="10"/>
      <c r="N64" s="10"/>
    </row>
    <row r="94" spans="1:5" ht="15" thickBot="1" x14ac:dyDescent="0.4"/>
    <row r="95" spans="1:5" x14ac:dyDescent="0.35">
      <c r="A95" s="285" t="s">
        <v>347</v>
      </c>
      <c r="B95" s="286"/>
      <c r="C95" s="286"/>
      <c r="D95" s="286"/>
      <c r="E95" s="99">
        <v>9</v>
      </c>
    </row>
    <row r="96" spans="1:5" x14ac:dyDescent="0.35">
      <c r="A96" s="287" t="s">
        <v>348</v>
      </c>
      <c r="B96" s="251"/>
      <c r="C96" s="251"/>
      <c r="D96" s="251"/>
      <c r="E96" s="100">
        <v>39</v>
      </c>
    </row>
    <row r="97" spans="1:10" x14ac:dyDescent="0.35">
      <c r="A97" s="287" t="s">
        <v>445</v>
      </c>
      <c r="B97" s="251"/>
      <c r="C97" s="251"/>
      <c r="D97" s="251"/>
      <c r="E97" s="101">
        <v>13</v>
      </c>
    </row>
    <row r="98" spans="1:10" ht="15" thickBot="1" x14ac:dyDescent="0.4">
      <c r="A98" s="288" t="s">
        <v>184</v>
      </c>
      <c r="B98" s="289"/>
      <c r="C98" s="289"/>
      <c r="D98" s="289"/>
      <c r="E98" s="102">
        <v>13</v>
      </c>
    </row>
    <row r="99" spans="1:10" ht="15" thickBot="1" x14ac:dyDescent="0.4"/>
    <row r="100" spans="1:10" ht="17.5" thickBot="1" x14ac:dyDescent="0.45">
      <c r="A100" s="91" t="s">
        <v>185</v>
      </c>
      <c r="B100" s="92"/>
      <c r="C100" s="92"/>
      <c r="D100" s="79"/>
      <c r="E100" s="79"/>
      <c r="F100" s="79"/>
      <c r="G100" s="79"/>
      <c r="H100" s="79"/>
      <c r="I100" s="79"/>
      <c r="J100" s="74"/>
    </row>
    <row r="101" spans="1:10" ht="15" thickTop="1" x14ac:dyDescent="0.35">
      <c r="A101" s="80"/>
      <c r="J101" s="54"/>
    </row>
    <row r="102" spans="1:10" ht="15" thickBot="1" x14ac:dyDescent="0.4">
      <c r="A102" s="93">
        <v>44673</v>
      </c>
      <c r="B102" s="43">
        <v>44642</v>
      </c>
      <c r="C102" s="43">
        <v>44593</v>
      </c>
      <c r="D102" s="43">
        <v>44562</v>
      </c>
      <c r="E102" s="43" t="s">
        <v>446</v>
      </c>
      <c r="F102" s="43" t="s">
        <v>409</v>
      </c>
      <c r="G102" s="72">
        <v>2020</v>
      </c>
      <c r="H102" s="45">
        <v>2019</v>
      </c>
      <c r="I102" s="43" t="s">
        <v>372</v>
      </c>
      <c r="J102" s="94" t="s">
        <v>44</v>
      </c>
    </row>
    <row r="103" spans="1:10" ht="15.5" thickTop="1" thickBot="1" x14ac:dyDescent="0.4">
      <c r="A103" s="95">
        <v>9</v>
      </c>
      <c r="B103" s="96">
        <v>3</v>
      </c>
      <c r="C103" s="96">
        <v>2</v>
      </c>
      <c r="D103" s="96">
        <v>2</v>
      </c>
      <c r="E103" s="96">
        <v>18</v>
      </c>
      <c r="F103" s="96">
        <v>7</v>
      </c>
      <c r="G103" s="96">
        <v>13</v>
      </c>
      <c r="H103" s="96">
        <v>5</v>
      </c>
      <c r="I103" s="96">
        <v>13</v>
      </c>
      <c r="J103" s="97">
        <f>SUM(A103:I103)</f>
        <v>72</v>
      </c>
    </row>
    <row r="104" spans="1:10" ht="15" thickBot="1" x14ac:dyDescent="0.4">
      <c r="A104" s="62"/>
      <c r="B104" s="62"/>
      <c r="C104" s="62"/>
      <c r="D104" s="62"/>
      <c r="E104" s="62"/>
      <c r="F104" s="62"/>
      <c r="G104" s="62"/>
      <c r="H104" s="62"/>
      <c r="I104" s="62"/>
      <c r="J104" s="63"/>
    </row>
    <row r="105" spans="1:10" ht="17.5" thickBot="1" x14ac:dyDescent="0.45">
      <c r="A105" s="283" t="s">
        <v>204</v>
      </c>
      <c r="B105" s="284"/>
      <c r="C105" s="88"/>
      <c r="D105" s="88"/>
      <c r="E105" s="88"/>
      <c r="F105" s="88"/>
      <c r="G105" s="88"/>
      <c r="H105" s="88"/>
      <c r="I105" s="88"/>
      <c r="J105" s="89"/>
    </row>
    <row r="106" spans="1:10" ht="15.5" thickTop="1" thickBot="1" x14ac:dyDescent="0.4">
      <c r="A106" s="90" t="s">
        <v>447</v>
      </c>
      <c r="B106" s="265" t="s">
        <v>352</v>
      </c>
      <c r="C106" s="265"/>
      <c r="D106" s="265"/>
      <c r="E106" s="265" t="s">
        <v>353</v>
      </c>
      <c r="F106" s="265"/>
      <c r="G106" s="265"/>
      <c r="H106" s="265" t="s">
        <v>354</v>
      </c>
      <c r="I106" s="265"/>
      <c r="J106" s="282"/>
    </row>
    <row r="107" spans="1:10" ht="15" thickBot="1" x14ac:dyDescent="0.4">
      <c r="A107" s="64" t="s">
        <v>207</v>
      </c>
      <c r="B107" s="265"/>
      <c r="C107" s="265"/>
      <c r="D107" s="265"/>
      <c r="E107" s="265"/>
      <c r="F107" s="265"/>
      <c r="G107" s="265"/>
      <c r="H107" s="265"/>
      <c r="I107" s="265"/>
      <c r="J107" s="282"/>
    </row>
    <row r="108" spans="1:10" x14ac:dyDescent="0.35">
      <c r="A108" s="49" t="s">
        <v>1</v>
      </c>
      <c r="B108" s="266">
        <v>52</v>
      </c>
      <c r="C108" s="266"/>
      <c r="D108" s="266"/>
      <c r="E108" s="264">
        <v>71</v>
      </c>
      <c r="F108" s="263"/>
      <c r="G108" s="263"/>
      <c r="H108" s="264">
        <v>596</v>
      </c>
      <c r="I108" s="263"/>
      <c r="J108" s="281"/>
    </row>
    <row r="109" spans="1:10" x14ac:dyDescent="0.35">
      <c r="A109" s="49" t="s">
        <v>2</v>
      </c>
      <c r="B109" s="263">
        <v>22</v>
      </c>
      <c r="C109" s="263"/>
      <c r="D109" s="263"/>
      <c r="E109" s="264">
        <v>44</v>
      </c>
      <c r="F109" s="263"/>
      <c r="G109" s="263"/>
      <c r="H109" s="264">
        <v>966</v>
      </c>
      <c r="I109" s="263"/>
      <c r="J109" s="281"/>
    </row>
    <row r="110" spans="1:10" x14ac:dyDescent="0.35">
      <c r="A110" s="49" t="s">
        <v>3</v>
      </c>
      <c r="B110" s="263">
        <v>18</v>
      </c>
      <c r="C110" s="263"/>
      <c r="D110" s="263"/>
      <c r="E110" s="264">
        <v>23</v>
      </c>
      <c r="F110" s="263"/>
      <c r="G110" s="263"/>
      <c r="H110" s="264">
        <v>261</v>
      </c>
      <c r="I110" s="263"/>
      <c r="J110" s="281"/>
    </row>
    <row r="111" spans="1:10" x14ac:dyDescent="0.35">
      <c r="A111" s="49" t="s">
        <v>4</v>
      </c>
      <c r="B111" s="263">
        <v>7</v>
      </c>
      <c r="C111" s="263"/>
      <c r="D111" s="263"/>
      <c r="E111" s="264">
        <v>8</v>
      </c>
      <c r="F111" s="263"/>
      <c r="G111" s="263"/>
      <c r="H111" s="264">
        <v>15</v>
      </c>
      <c r="I111" s="263"/>
      <c r="J111" s="281"/>
    </row>
    <row r="112" spans="1:10" x14ac:dyDescent="0.35">
      <c r="A112" s="49" t="s">
        <v>5</v>
      </c>
      <c r="B112" s="263">
        <v>1</v>
      </c>
      <c r="C112" s="263"/>
      <c r="D112" s="263"/>
      <c r="E112" s="264">
        <v>1</v>
      </c>
      <c r="F112" s="263"/>
      <c r="G112" s="263"/>
      <c r="H112" s="264">
        <v>17</v>
      </c>
      <c r="I112" s="263"/>
      <c r="J112" s="281"/>
    </row>
    <row r="113" spans="1:16" x14ac:dyDescent="0.35">
      <c r="A113" s="49" t="s">
        <v>6</v>
      </c>
      <c r="B113" s="263">
        <v>0</v>
      </c>
      <c r="C113" s="263"/>
      <c r="D113" s="263"/>
      <c r="E113" s="264">
        <v>2</v>
      </c>
      <c r="F113" s="263"/>
      <c r="G113" s="263"/>
      <c r="H113" s="264">
        <v>21</v>
      </c>
      <c r="I113" s="263"/>
      <c r="J113" s="281"/>
    </row>
    <row r="114" spans="1:16" x14ac:dyDescent="0.35">
      <c r="A114" s="49" t="s">
        <v>7</v>
      </c>
      <c r="B114" s="263">
        <v>0</v>
      </c>
      <c r="C114" s="263"/>
      <c r="D114" s="263"/>
      <c r="E114" s="264">
        <v>0</v>
      </c>
      <c r="F114" s="263"/>
      <c r="G114" s="263"/>
      <c r="H114" s="264">
        <v>0</v>
      </c>
      <c r="I114" s="263"/>
      <c r="J114" s="281"/>
    </row>
    <row r="115" spans="1:16" ht="15" thickBot="1" x14ac:dyDescent="0.4">
      <c r="A115" s="75" t="s">
        <v>15</v>
      </c>
      <c r="B115" s="278">
        <f>SUM(B108:D114)</f>
        <v>100</v>
      </c>
      <c r="C115" s="279"/>
      <c r="D115" s="279"/>
      <c r="E115" s="278">
        <f>SUM(E108:G114)</f>
        <v>149</v>
      </c>
      <c r="F115" s="279"/>
      <c r="G115" s="279"/>
      <c r="H115" s="278">
        <f>SUM(H108:J114)</f>
        <v>1876</v>
      </c>
      <c r="I115" s="279"/>
      <c r="J115" s="280"/>
    </row>
    <row r="118" spans="1:16" ht="16" thickBot="1" x14ac:dyDescent="0.4">
      <c r="A118" s="268" t="s">
        <v>350</v>
      </c>
      <c r="B118" s="268"/>
      <c r="C118" s="268"/>
      <c r="D118" s="268"/>
      <c r="E118" s="268"/>
      <c r="F118" s="268"/>
      <c r="G118" s="268"/>
      <c r="H118" s="268"/>
      <c r="I118" s="268"/>
      <c r="J118" s="268"/>
    </row>
    <row r="119" spans="1:16" ht="44.25" customHeight="1" x14ac:dyDescent="0.35">
      <c r="A119" s="269">
        <v>2022</v>
      </c>
      <c r="B119" s="270"/>
      <c r="C119" s="270"/>
      <c r="D119" s="270"/>
      <c r="E119" s="269">
        <v>2021</v>
      </c>
      <c r="F119" s="270"/>
      <c r="G119" s="270"/>
      <c r="H119" s="270"/>
      <c r="I119" s="270"/>
      <c r="J119" s="271"/>
    </row>
    <row r="120" spans="1:16" ht="15" thickBot="1" x14ac:dyDescent="0.4">
      <c r="A120" s="256" t="s">
        <v>114</v>
      </c>
      <c r="B120" s="257"/>
      <c r="C120" s="257" t="s">
        <v>115</v>
      </c>
      <c r="D120" s="257"/>
      <c r="E120" s="256" t="s">
        <v>114</v>
      </c>
      <c r="F120" s="257"/>
      <c r="G120" s="257"/>
      <c r="H120" s="257" t="s">
        <v>115</v>
      </c>
      <c r="I120" s="257"/>
      <c r="J120" s="258"/>
      <c r="N120" s="122"/>
      <c r="P120" s="55"/>
    </row>
    <row r="121" spans="1:16" x14ac:dyDescent="0.35">
      <c r="A121" s="69" t="s">
        <v>1</v>
      </c>
      <c r="B121" s="52">
        <v>60</v>
      </c>
      <c r="C121" s="55" t="s">
        <v>32</v>
      </c>
      <c r="D121">
        <v>16</v>
      </c>
      <c r="E121" s="69" t="s">
        <v>1</v>
      </c>
      <c r="G121" s="52">
        <v>25</v>
      </c>
      <c r="H121" s="55" t="s">
        <v>32</v>
      </c>
      <c r="J121" s="54">
        <v>10</v>
      </c>
      <c r="M121" s="12"/>
      <c r="N121" s="122"/>
      <c r="P121" s="55"/>
    </row>
    <row r="122" spans="1:16" x14ac:dyDescent="0.35">
      <c r="A122" s="69" t="s">
        <v>2</v>
      </c>
      <c r="B122" s="48">
        <v>16</v>
      </c>
      <c r="C122" s="55" t="s">
        <v>116</v>
      </c>
      <c r="D122">
        <v>14</v>
      </c>
      <c r="E122" s="69" t="s">
        <v>2</v>
      </c>
      <c r="G122" s="48">
        <v>7</v>
      </c>
      <c r="H122" s="55" t="s">
        <v>116</v>
      </c>
      <c r="J122" s="54">
        <v>8</v>
      </c>
      <c r="M122" s="12"/>
      <c r="N122" s="122"/>
      <c r="P122" s="55"/>
    </row>
    <row r="123" spans="1:16" x14ac:dyDescent="0.35">
      <c r="A123" s="69" t="s">
        <v>3</v>
      </c>
      <c r="B123" s="48">
        <v>26</v>
      </c>
      <c r="C123" s="55" t="s">
        <v>34</v>
      </c>
      <c r="D123">
        <v>17</v>
      </c>
      <c r="E123" s="69" t="s">
        <v>3</v>
      </c>
      <c r="G123" s="48">
        <v>17</v>
      </c>
      <c r="H123" s="55" t="s">
        <v>34</v>
      </c>
      <c r="J123" s="54">
        <v>10</v>
      </c>
      <c r="M123" s="12"/>
      <c r="N123" s="122"/>
      <c r="P123" s="55"/>
    </row>
    <row r="124" spans="1:16" x14ac:dyDescent="0.35">
      <c r="A124" s="69" t="s">
        <v>4</v>
      </c>
      <c r="B124" s="48">
        <v>2</v>
      </c>
      <c r="C124" s="55" t="s">
        <v>35</v>
      </c>
      <c r="D124">
        <v>13</v>
      </c>
      <c r="E124" s="69" t="s">
        <v>4</v>
      </c>
      <c r="G124" s="48">
        <v>5</v>
      </c>
      <c r="H124" s="55" t="s">
        <v>35</v>
      </c>
      <c r="J124" s="54">
        <v>6</v>
      </c>
      <c r="M124" s="12"/>
      <c r="N124" s="122"/>
      <c r="P124" s="56"/>
    </row>
    <row r="125" spans="1:16" x14ac:dyDescent="0.35">
      <c r="A125" s="69" t="s">
        <v>5</v>
      </c>
      <c r="B125" s="48">
        <v>4</v>
      </c>
      <c r="C125" s="56" t="s">
        <v>36</v>
      </c>
      <c r="D125">
        <v>13</v>
      </c>
      <c r="E125" s="69" t="s">
        <v>5</v>
      </c>
      <c r="G125" s="48">
        <v>1</v>
      </c>
      <c r="H125" s="56" t="s">
        <v>36</v>
      </c>
      <c r="J125" s="54">
        <v>8</v>
      </c>
      <c r="M125" s="12"/>
      <c r="N125" s="122"/>
      <c r="P125" s="55"/>
    </row>
    <row r="126" spans="1:16" x14ac:dyDescent="0.35">
      <c r="A126" s="69" t="s">
        <v>6</v>
      </c>
      <c r="B126" s="48">
        <v>3</v>
      </c>
      <c r="C126" s="55" t="s">
        <v>37</v>
      </c>
      <c r="D126">
        <v>12</v>
      </c>
      <c r="E126" s="69" t="s">
        <v>6</v>
      </c>
      <c r="G126" s="48">
        <v>1</v>
      </c>
      <c r="H126" s="55" t="s">
        <v>37</v>
      </c>
      <c r="J126" s="54">
        <v>3</v>
      </c>
      <c r="M126" s="12"/>
      <c r="N126" s="122"/>
      <c r="P126" s="55"/>
    </row>
    <row r="127" spans="1:16" x14ac:dyDescent="0.35">
      <c r="A127" s="69" t="s">
        <v>7</v>
      </c>
      <c r="B127" s="48">
        <v>0</v>
      </c>
      <c r="C127" s="55" t="s">
        <v>38</v>
      </c>
      <c r="D127">
        <v>26</v>
      </c>
      <c r="E127" s="69" t="s">
        <v>7</v>
      </c>
      <c r="G127" s="48">
        <v>5</v>
      </c>
      <c r="H127" s="55" t="s">
        <v>38</v>
      </c>
      <c r="J127" s="54">
        <v>16</v>
      </c>
      <c r="M127" s="12"/>
      <c r="N127" s="122"/>
      <c r="O127" s="12"/>
    </row>
    <row r="128" spans="1:16" x14ac:dyDescent="0.35">
      <c r="A128" s="69" t="s">
        <v>8</v>
      </c>
      <c r="B128" s="48">
        <v>0</v>
      </c>
      <c r="E128" s="69" t="s">
        <v>8</v>
      </c>
      <c r="G128" s="48">
        <v>0</v>
      </c>
      <c r="J128" s="54"/>
      <c r="M128" s="12"/>
      <c r="N128" s="122"/>
      <c r="O128" s="12"/>
    </row>
    <row r="129" spans="1:17" x14ac:dyDescent="0.35">
      <c r="A129" s="69" t="s">
        <v>20</v>
      </c>
      <c r="B129" s="48">
        <v>0</v>
      </c>
      <c r="E129" s="69" t="s">
        <v>20</v>
      </c>
      <c r="G129" s="48">
        <v>0</v>
      </c>
      <c r="J129" s="54"/>
      <c r="M129" s="12"/>
      <c r="O129" s="117"/>
      <c r="Q129" s="58"/>
    </row>
    <row r="130" spans="1:17" ht="15" thickBot="1" x14ac:dyDescent="0.4">
      <c r="A130" s="50"/>
      <c r="B130" s="53">
        <f>SUM(B121:B129)</f>
        <v>111</v>
      </c>
      <c r="C130" s="50"/>
      <c r="D130" s="70">
        <f>SUM(D121:D129)</f>
        <v>111</v>
      </c>
      <c r="E130" s="50"/>
      <c r="F130" s="51"/>
      <c r="G130" s="53">
        <f>SUM(G121:G129)</f>
        <v>61</v>
      </c>
      <c r="H130" s="51"/>
      <c r="I130" s="51"/>
      <c r="J130" s="71">
        <f>SUM(J121:J129)</f>
        <v>61</v>
      </c>
    </row>
    <row r="131" spans="1:17" ht="15" thickBot="1" x14ac:dyDescent="0.4"/>
    <row r="132" spans="1:17" x14ac:dyDescent="0.35">
      <c r="A132" s="103" t="s">
        <v>186</v>
      </c>
      <c r="B132" s="104">
        <f>B13</f>
        <v>52</v>
      </c>
      <c r="D132" s="274" t="s">
        <v>411</v>
      </c>
      <c r="E132" s="275"/>
      <c r="F132" s="275"/>
      <c r="G132" s="104">
        <f>D27</f>
        <v>289</v>
      </c>
    </row>
    <row r="133" spans="1:17" ht="29.5" thickBot="1" x14ac:dyDescent="0.4">
      <c r="A133" s="105" t="s">
        <v>187</v>
      </c>
      <c r="B133" s="101">
        <f>J103</f>
        <v>72</v>
      </c>
      <c r="D133" s="276" t="s">
        <v>412</v>
      </c>
      <c r="E133" s="277"/>
      <c r="F133" s="277"/>
      <c r="G133" s="110">
        <f>((C27-B134)/B27)</f>
        <v>0.92702222222222219</v>
      </c>
    </row>
    <row r="134" spans="1:17" ht="29" x14ac:dyDescent="0.35">
      <c r="A134" s="105" t="s">
        <v>448</v>
      </c>
      <c r="B134" s="106">
        <v>1110</v>
      </c>
    </row>
    <row r="135" spans="1:17" ht="15" thickBot="1" x14ac:dyDescent="0.4">
      <c r="A135" s="107" t="s">
        <v>190</v>
      </c>
      <c r="B135" s="101">
        <f>B130</f>
        <v>111</v>
      </c>
    </row>
    <row r="136" spans="1:17" ht="15" thickBot="1" x14ac:dyDescent="0.4">
      <c r="A136" s="108" t="s">
        <v>27</v>
      </c>
      <c r="B136" s="109">
        <f>C27</f>
        <v>11539</v>
      </c>
      <c r="D136" s="272" t="s">
        <v>82</v>
      </c>
      <c r="E136" s="273"/>
      <c r="F136" s="273"/>
      <c r="G136" s="111">
        <v>273</v>
      </c>
    </row>
  </sheetData>
  <mergeCells count="44">
    <mergeCell ref="D136:F136"/>
    <mergeCell ref="A120:B120"/>
    <mergeCell ref="C120:D120"/>
    <mergeCell ref="E120:G120"/>
    <mergeCell ref="H120:J120"/>
    <mergeCell ref="D132:F132"/>
    <mergeCell ref="D133:F133"/>
    <mergeCell ref="B115:D115"/>
    <mergeCell ref="E115:G115"/>
    <mergeCell ref="H115:J115"/>
    <mergeCell ref="A118:J118"/>
    <mergeCell ref="A119:D119"/>
    <mergeCell ref="E119:J119"/>
    <mergeCell ref="B113:D113"/>
    <mergeCell ref="E113:G113"/>
    <mergeCell ref="H113:J113"/>
    <mergeCell ref="B114:D114"/>
    <mergeCell ref="E114:G114"/>
    <mergeCell ref="H114:J114"/>
    <mergeCell ref="B111:D111"/>
    <mergeCell ref="E111:G111"/>
    <mergeCell ref="H111:J111"/>
    <mergeCell ref="B112:D112"/>
    <mergeCell ref="E112:G112"/>
    <mergeCell ref="H112:J112"/>
    <mergeCell ref="B109:D109"/>
    <mergeCell ref="E109:G109"/>
    <mergeCell ref="H109:J109"/>
    <mergeCell ref="B110:D110"/>
    <mergeCell ref="E110:G110"/>
    <mergeCell ref="H110:J110"/>
    <mergeCell ref="A105:B105"/>
    <mergeCell ref="B106:D107"/>
    <mergeCell ref="E106:G107"/>
    <mergeCell ref="H106:J107"/>
    <mergeCell ref="B108:D108"/>
    <mergeCell ref="E108:G108"/>
    <mergeCell ref="H108:J108"/>
    <mergeCell ref="A98:D98"/>
    <mergeCell ref="A16:D16"/>
    <mergeCell ref="A41:E41"/>
    <mergeCell ref="A95:D95"/>
    <mergeCell ref="A96:D96"/>
    <mergeCell ref="A97:D97"/>
  </mergeCells>
  <printOptions horizontalCentered="1" verticalCentered="1"/>
  <pageMargins left="0.5" right="0.5" top="0.9" bottom="0.9" header="0.75" footer="0.3"/>
  <pageSetup scale="80" fitToHeight="4" orientation="landscape" r:id="rId1"/>
  <headerFooter>
    <oddHeader>&amp;CMarch 2022 Membership Dashboard</oddHeader>
  </headerFooter>
  <rowBreaks count="3" manualBreakCount="3">
    <brk id="52" max="16383" man="1"/>
    <brk id="92" max="9" man="1"/>
    <brk id="11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56"/>
  <sheetViews>
    <sheetView topLeftCell="A28" zoomScaleNormal="100" workbookViewId="0">
      <selection activeCell="J8" sqref="J8"/>
    </sheetView>
  </sheetViews>
  <sheetFormatPr defaultRowHeight="14.5" x14ac:dyDescent="0.35"/>
  <cols>
    <col min="1" max="1" width="28.54296875" customWidth="1"/>
    <col min="2" max="3" width="9.81640625" customWidth="1"/>
    <col min="4" max="4" width="10.1796875" customWidth="1"/>
    <col min="5" max="5" width="11" bestFit="1" customWidth="1"/>
    <col min="6" max="7" width="10" customWidth="1"/>
    <col min="8" max="8" width="9.81640625" customWidth="1"/>
    <col min="9" max="9" width="9.7265625" customWidth="1"/>
    <col min="10" max="10" width="9" customWidth="1"/>
    <col min="11" max="12" width="9.1796875" hidden="1" customWidth="1"/>
    <col min="13" max="13" width="9.1796875" customWidth="1"/>
  </cols>
  <sheetData>
    <row r="1" spans="1:2" ht="17.5" thickBot="1" x14ac:dyDescent="0.45">
      <c r="A1" s="1" t="s">
        <v>0</v>
      </c>
    </row>
    <row r="2" spans="1:2" ht="15" thickTop="1" x14ac:dyDescent="0.35">
      <c r="A2" s="8" t="s">
        <v>1</v>
      </c>
      <c r="B2">
        <v>37</v>
      </c>
    </row>
    <row r="3" spans="1:2" x14ac:dyDescent="0.35">
      <c r="A3" s="8" t="s">
        <v>2</v>
      </c>
      <c r="B3">
        <v>17</v>
      </c>
    </row>
    <row r="4" spans="1:2" x14ac:dyDescent="0.35">
      <c r="A4" s="8" t="s">
        <v>3</v>
      </c>
      <c r="B4">
        <v>38</v>
      </c>
    </row>
    <row r="5" spans="1:2" x14ac:dyDescent="0.35">
      <c r="A5" s="8" t="s">
        <v>4</v>
      </c>
      <c r="B5">
        <v>3</v>
      </c>
    </row>
    <row r="6" spans="1:2" x14ac:dyDescent="0.35">
      <c r="A6" s="8" t="s">
        <v>9</v>
      </c>
      <c r="B6">
        <v>0</v>
      </c>
    </row>
    <row r="7" spans="1:2" x14ac:dyDescent="0.35">
      <c r="A7" s="8" t="s">
        <v>10</v>
      </c>
      <c r="B7">
        <v>0</v>
      </c>
    </row>
    <row r="8" spans="1:2" x14ac:dyDescent="0.35">
      <c r="A8" s="8" t="s">
        <v>5</v>
      </c>
      <c r="B8">
        <v>1</v>
      </c>
    </row>
    <row r="9" spans="1:2" x14ac:dyDescent="0.35">
      <c r="A9" s="8" t="s">
        <v>11</v>
      </c>
      <c r="B9">
        <v>0</v>
      </c>
    </row>
    <row r="10" spans="1:2" x14ac:dyDescent="0.35">
      <c r="A10" s="8" t="s">
        <v>12</v>
      </c>
      <c r="B10">
        <v>0</v>
      </c>
    </row>
    <row r="11" spans="1:2" x14ac:dyDescent="0.35">
      <c r="A11" s="8" t="s">
        <v>6</v>
      </c>
      <c r="B11">
        <v>2</v>
      </c>
    </row>
    <row r="12" spans="1:2" x14ac:dyDescent="0.35">
      <c r="A12" s="8" t="s">
        <v>13</v>
      </c>
      <c r="B12">
        <v>0</v>
      </c>
    </row>
    <row r="13" spans="1:2" x14ac:dyDescent="0.35">
      <c r="A13" s="8" t="s">
        <v>14</v>
      </c>
      <c r="B13">
        <v>0</v>
      </c>
    </row>
    <row r="14" spans="1:2" x14ac:dyDescent="0.35">
      <c r="A14" s="8" t="s">
        <v>7</v>
      </c>
      <c r="B14">
        <v>0</v>
      </c>
    </row>
    <row r="15" spans="1:2" x14ac:dyDescent="0.35">
      <c r="A15" s="8" t="s">
        <v>8</v>
      </c>
      <c r="B15">
        <v>5</v>
      </c>
    </row>
    <row r="16" spans="1:2" x14ac:dyDescent="0.35">
      <c r="A16" s="8" t="s">
        <v>20</v>
      </c>
    </row>
    <row r="17" spans="1:8" x14ac:dyDescent="0.35">
      <c r="A17" s="2" t="s">
        <v>15</v>
      </c>
      <c r="B17" s="3">
        <f>SUM(B2:B16)</f>
        <v>103</v>
      </c>
      <c r="D17" s="7" t="s">
        <v>39</v>
      </c>
    </row>
    <row r="18" spans="1:8" ht="15" thickBot="1" x14ac:dyDescent="0.4"/>
    <row r="19" spans="1:8" ht="15" customHeight="1" x14ac:dyDescent="0.4">
      <c r="A19" s="248" t="s">
        <v>17</v>
      </c>
      <c r="B19" s="249"/>
      <c r="C19" s="249"/>
      <c r="D19" s="250"/>
      <c r="F19" s="242" t="s">
        <v>56</v>
      </c>
      <c r="G19" s="243"/>
      <c r="H19" s="244"/>
    </row>
    <row r="20" spans="1:8" ht="27" customHeight="1" thickBot="1" x14ac:dyDescent="0.4">
      <c r="A20" s="16"/>
      <c r="B20" s="28" t="s">
        <v>45</v>
      </c>
      <c r="C20" s="28" t="s">
        <v>46</v>
      </c>
      <c r="D20" s="29" t="s">
        <v>21</v>
      </c>
      <c r="F20" s="245"/>
      <c r="G20" s="246"/>
      <c r="H20" s="247"/>
    </row>
    <row r="21" spans="1:8" ht="13" customHeight="1" thickTop="1" x14ac:dyDescent="0.35">
      <c r="A21" s="17" t="s">
        <v>1</v>
      </c>
      <c r="B21" s="30">
        <v>5884</v>
      </c>
      <c r="C21" s="30">
        <v>5392</v>
      </c>
      <c r="D21" s="31">
        <f>C21-B21</f>
        <v>-492</v>
      </c>
      <c r="F21" s="22" t="s">
        <v>1</v>
      </c>
      <c r="H21" s="23">
        <v>66</v>
      </c>
    </row>
    <row r="22" spans="1:8" ht="13" customHeight="1" x14ac:dyDescent="0.35">
      <c r="A22" s="17" t="s">
        <v>2</v>
      </c>
      <c r="B22" s="30">
        <v>6165</v>
      </c>
      <c r="C22" s="30">
        <v>6144</v>
      </c>
      <c r="D22" s="31">
        <f t="shared" ref="D22:D36" si="0">C22-B22</f>
        <v>-21</v>
      </c>
      <c r="E22" s="12"/>
      <c r="F22" s="22" t="s">
        <v>2</v>
      </c>
      <c r="H22" s="23">
        <v>22</v>
      </c>
    </row>
    <row r="23" spans="1:8" ht="13" customHeight="1" x14ac:dyDescent="0.35">
      <c r="A23" s="17" t="s">
        <v>3</v>
      </c>
      <c r="B23" s="30">
        <v>1103</v>
      </c>
      <c r="C23" s="30">
        <v>1028</v>
      </c>
      <c r="D23" s="31">
        <f t="shared" si="0"/>
        <v>-75</v>
      </c>
      <c r="E23" s="12"/>
      <c r="F23" s="22" t="s">
        <v>3</v>
      </c>
      <c r="H23" s="23">
        <v>21</v>
      </c>
    </row>
    <row r="24" spans="1:8" ht="13" customHeight="1" x14ac:dyDescent="0.35">
      <c r="A24" s="17" t="s">
        <v>4</v>
      </c>
      <c r="B24" s="30">
        <v>192</v>
      </c>
      <c r="C24" s="30">
        <v>189</v>
      </c>
      <c r="D24" s="31">
        <f t="shared" si="0"/>
        <v>-3</v>
      </c>
      <c r="E24" s="12"/>
      <c r="F24" s="22" t="s">
        <v>4</v>
      </c>
      <c r="H24" s="23">
        <v>9</v>
      </c>
    </row>
    <row r="25" spans="1:8" ht="13" customHeight="1" x14ac:dyDescent="0.35">
      <c r="A25" s="17" t="s">
        <v>9</v>
      </c>
      <c r="B25" s="30">
        <v>10</v>
      </c>
      <c r="C25" s="30">
        <v>11</v>
      </c>
      <c r="D25" s="31">
        <f t="shared" si="0"/>
        <v>1</v>
      </c>
      <c r="E25" s="12"/>
      <c r="F25" s="22" t="s">
        <v>9</v>
      </c>
      <c r="H25" s="23">
        <v>0</v>
      </c>
    </row>
    <row r="26" spans="1:8" ht="13" customHeight="1" x14ac:dyDescent="0.35">
      <c r="A26" s="17" t="s">
        <v>10</v>
      </c>
      <c r="B26" s="30">
        <v>11</v>
      </c>
      <c r="C26" s="30">
        <v>10</v>
      </c>
      <c r="D26" s="31">
        <f t="shared" si="0"/>
        <v>-1</v>
      </c>
      <c r="E26" s="12"/>
      <c r="F26" s="22" t="s">
        <v>10</v>
      </c>
      <c r="H26" s="23">
        <v>0</v>
      </c>
    </row>
    <row r="27" spans="1:8" ht="13" customHeight="1" x14ac:dyDescent="0.35">
      <c r="A27" s="17" t="s">
        <v>5</v>
      </c>
      <c r="B27" s="30">
        <v>134</v>
      </c>
      <c r="C27" s="30">
        <v>141</v>
      </c>
      <c r="D27" s="31">
        <f t="shared" si="0"/>
        <v>7</v>
      </c>
      <c r="E27" s="12"/>
      <c r="F27" s="22" t="s">
        <v>5</v>
      </c>
      <c r="H27" s="23">
        <v>2</v>
      </c>
    </row>
    <row r="28" spans="1:8" ht="13" customHeight="1" x14ac:dyDescent="0.35">
      <c r="A28" s="17" t="s">
        <v>11</v>
      </c>
      <c r="B28" s="30">
        <v>6</v>
      </c>
      <c r="C28" s="30">
        <v>9</v>
      </c>
      <c r="D28" s="31">
        <f t="shared" si="0"/>
        <v>3</v>
      </c>
      <c r="E28" s="12"/>
      <c r="F28" s="22" t="s">
        <v>11</v>
      </c>
      <c r="H28" s="23">
        <v>0</v>
      </c>
    </row>
    <row r="29" spans="1:8" ht="13" customHeight="1" x14ac:dyDescent="0.35">
      <c r="A29" s="17" t="s">
        <v>12</v>
      </c>
      <c r="B29" s="30">
        <v>4</v>
      </c>
      <c r="C29" s="30">
        <v>2</v>
      </c>
      <c r="D29" s="31">
        <f t="shared" si="0"/>
        <v>-2</v>
      </c>
      <c r="E29" s="12"/>
      <c r="F29" s="22" t="s">
        <v>12</v>
      </c>
      <c r="H29" s="23">
        <v>0</v>
      </c>
    </row>
    <row r="30" spans="1:8" ht="13" customHeight="1" x14ac:dyDescent="0.35">
      <c r="A30" s="17" t="s">
        <v>6</v>
      </c>
      <c r="B30" s="30">
        <v>64</v>
      </c>
      <c r="C30" s="30">
        <v>47</v>
      </c>
      <c r="D30" s="31">
        <f t="shared" si="0"/>
        <v>-17</v>
      </c>
      <c r="E30" s="12"/>
      <c r="F30" s="22" t="s">
        <v>6</v>
      </c>
      <c r="H30" s="23">
        <v>4</v>
      </c>
    </row>
    <row r="31" spans="1:8" ht="13" customHeight="1" x14ac:dyDescent="0.35">
      <c r="A31" s="17" t="s">
        <v>13</v>
      </c>
      <c r="B31" s="30">
        <v>0</v>
      </c>
      <c r="C31" s="30">
        <v>0</v>
      </c>
      <c r="D31" s="31">
        <f t="shared" si="0"/>
        <v>0</v>
      </c>
      <c r="E31" s="12"/>
      <c r="F31" s="240" t="s">
        <v>13</v>
      </c>
      <c r="G31" s="241"/>
      <c r="H31" s="23">
        <v>0</v>
      </c>
    </row>
    <row r="32" spans="1:8" ht="13" customHeight="1" x14ac:dyDescent="0.35">
      <c r="A32" s="17" t="s">
        <v>14</v>
      </c>
      <c r="B32" s="30">
        <v>4</v>
      </c>
      <c r="C32" s="30">
        <v>3</v>
      </c>
      <c r="D32" s="31">
        <f t="shared" si="0"/>
        <v>-1</v>
      </c>
      <c r="E32" s="12"/>
      <c r="F32" s="240" t="s">
        <v>14</v>
      </c>
      <c r="G32" s="241"/>
      <c r="H32" s="23">
        <v>0</v>
      </c>
    </row>
    <row r="33" spans="1:14" ht="13" customHeight="1" x14ac:dyDescent="0.35">
      <c r="A33" s="17" t="s">
        <v>7</v>
      </c>
      <c r="B33" s="30">
        <v>64</v>
      </c>
      <c r="C33" s="30">
        <v>144</v>
      </c>
      <c r="D33" s="31">
        <f t="shared" si="0"/>
        <v>80</v>
      </c>
      <c r="E33" s="12"/>
      <c r="F33" s="22" t="s">
        <v>7</v>
      </c>
      <c r="H33" s="23">
        <v>6</v>
      </c>
      <c r="K33" t="s">
        <v>51</v>
      </c>
      <c r="L33">
        <v>13712</v>
      </c>
    </row>
    <row r="34" spans="1:14" ht="13" customHeight="1" x14ac:dyDescent="0.35">
      <c r="A34" s="17" t="s">
        <v>8</v>
      </c>
      <c r="B34" s="15">
        <v>58</v>
      </c>
      <c r="C34" s="15">
        <v>61</v>
      </c>
      <c r="D34" s="18">
        <f t="shared" si="0"/>
        <v>3</v>
      </c>
      <c r="E34" s="12"/>
      <c r="F34" s="22" t="s">
        <v>8</v>
      </c>
      <c r="H34" s="23">
        <v>0</v>
      </c>
      <c r="K34" t="s">
        <v>52</v>
      </c>
      <c r="L34">
        <v>870</v>
      </c>
    </row>
    <row r="35" spans="1:14" ht="13" customHeight="1" x14ac:dyDescent="0.35">
      <c r="A35" s="17" t="s">
        <v>20</v>
      </c>
      <c r="B35" s="15">
        <v>13</v>
      </c>
      <c r="C35" s="15">
        <v>84</v>
      </c>
      <c r="D35" s="18">
        <f t="shared" si="0"/>
        <v>71</v>
      </c>
      <c r="E35" s="12"/>
      <c r="F35" s="22" t="s">
        <v>20</v>
      </c>
      <c r="H35" s="23">
        <v>0</v>
      </c>
      <c r="K35" t="s">
        <v>53</v>
      </c>
      <c r="L35">
        <v>13265</v>
      </c>
    </row>
    <row r="36" spans="1:14" ht="13" customHeight="1" thickBot="1" x14ac:dyDescent="0.4">
      <c r="A36" s="19"/>
      <c r="B36" s="20">
        <f>SUM(B21:B35)</f>
        <v>13712</v>
      </c>
      <c r="C36" s="20">
        <f>SUM(C21:C35)</f>
        <v>13265</v>
      </c>
      <c r="D36" s="21">
        <f t="shared" si="0"/>
        <v>-447</v>
      </c>
      <c r="E36" s="12"/>
      <c r="F36" s="24"/>
      <c r="G36" s="25"/>
      <c r="H36" s="26">
        <f>SUM(H21:H35)</f>
        <v>130</v>
      </c>
    </row>
    <row r="38" spans="1:14" ht="17.5" thickBot="1" x14ac:dyDescent="0.45">
      <c r="A38" s="1" t="s">
        <v>41</v>
      </c>
    </row>
    <row r="39" spans="1:14" ht="29.5" thickTop="1" x14ac:dyDescent="0.35">
      <c r="B39" s="10" t="s">
        <v>40</v>
      </c>
      <c r="C39" s="10" t="s">
        <v>2</v>
      </c>
      <c r="D39" s="27" t="s">
        <v>3</v>
      </c>
      <c r="E39" s="10" t="s">
        <v>48</v>
      </c>
      <c r="F39" s="10" t="s">
        <v>49</v>
      </c>
      <c r="G39" s="10" t="s">
        <v>50</v>
      </c>
      <c r="H39" s="10" t="s">
        <v>7</v>
      </c>
      <c r="I39" s="10" t="s">
        <v>55</v>
      </c>
      <c r="J39" s="10" t="s">
        <v>42</v>
      </c>
      <c r="K39" s="10"/>
      <c r="L39" s="10"/>
      <c r="M39" s="10"/>
      <c r="N39" s="10"/>
    </row>
    <row r="40" spans="1:14" x14ac:dyDescent="0.35">
      <c r="A40" s="8" t="s">
        <v>32</v>
      </c>
      <c r="B40" s="9">
        <v>929</v>
      </c>
      <c r="C40" s="9">
        <v>997</v>
      </c>
      <c r="D40" s="9">
        <v>176</v>
      </c>
      <c r="E40" s="9">
        <v>50</v>
      </c>
      <c r="F40" s="9">
        <v>28</v>
      </c>
      <c r="G40" s="9">
        <v>9</v>
      </c>
      <c r="H40" s="9">
        <v>1</v>
      </c>
      <c r="I40" s="9">
        <v>71</v>
      </c>
      <c r="J40" s="9">
        <f t="shared" ref="J40:J46" si="1">SUM(B40:I40)</f>
        <v>2261</v>
      </c>
    </row>
    <row r="41" spans="1:14" x14ac:dyDescent="0.35">
      <c r="A41" s="8" t="s">
        <v>33</v>
      </c>
      <c r="B41" s="9">
        <v>967</v>
      </c>
      <c r="C41" s="9">
        <v>1043</v>
      </c>
      <c r="D41" s="9">
        <v>153</v>
      </c>
      <c r="E41" s="9">
        <v>50</v>
      </c>
      <c r="F41" s="9">
        <v>33</v>
      </c>
      <c r="G41" s="9">
        <v>16</v>
      </c>
      <c r="H41" s="9">
        <v>22</v>
      </c>
      <c r="I41" s="9">
        <v>0</v>
      </c>
      <c r="J41" s="9">
        <f t="shared" si="1"/>
        <v>2284</v>
      </c>
    </row>
    <row r="42" spans="1:14" x14ac:dyDescent="0.35">
      <c r="A42" s="8" t="s">
        <v>34</v>
      </c>
      <c r="B42" s="9">
        <v>992</v>
      </c>
      <c r="C42" s="9">
        <v>1097</v>
      </c>
      <c r="D42" s="9">
        <v>132</v>
      </c>
      <c r="E42" s="9">
        <v>34</v>
      </c>
      <c r="F42" s="9">
        <v>21</v>
      </c>
      <c r="G42" s="9">
        <v>5</v>
      </c>
      <c r="H42" s="9">
        <v>1</v>
      </c>
      <c r="I42" s="9">
        <v>0</v>
      </c>
      <c r="J42" s="9">
        <f t="shared" si="1"/>
        <v>2282</v>
      </c>
    </row>
    <row r="43" spans="1:14" x14ac:dyDescent="0.35">
      <c r="A43" s="8" t="s">
        <v>35</v>
      </c>
      <c r="B43" s="9">
        <v>760</v>
      </c>
      <c r="C43" s="9">
        <v>951</v>
      </c>
      <c r="D43" s="9">
        <v>141</v>
      </c>
      <c r="E43" s="9">
        <v>24</v>
      </c>
      <c r="F43" s="9">
        <v>24</v>
      </c>
      <c r="G43" s="9">
        <v>9</v>
      </c>
      <c r="H43" s="9">
        <v>1</v>
      </c>
      <c r="I43" s="9">
        <v>0</v>
      </c>
      <c r="J43" s="9">
        <f t="shared" si="1"/>
        <v>1910</v>
      </c>
    </row>
    <row r="44" spans="1:14" x14ac:dyDescent="0.35">
      <c r="A44" s="8" t="s">
        <v>36</v>
      </c>
      <c r="B44" s="9">
        <v>565</v>
      </c>
      <c r="C44" s="9">
        <v>602</v>
      </c>
      <c r="D44" s="9">
        <v>138</v>
      </c>
      <c r="E44" s="9">
        <v>13</v>
      </c>
      <c r="F44" s="9">
        <v>12</v>
      </c>
      <c r="G44" s="9">
        <v>4</v>
      </c>
      <c r="H44" s="9">
        <v>26</v>
      </c>
      <c r="I44" s="9">
        <v>1</v>
      </c>
      <c r="J44" s="9">
        <f t="shared" si="1"/>
        <v>1361</v>
      </c>
    </row>
    <row r="45" spans="1:14" x14ac:dyDescent="0.35">
      <c r="A45" s="8" t="s">
        <v>37</v>
      </c>
      <c r="B45" s="9">
        <v>485</v>
      </c>
      <c r="C45" s="9">
        <v>541</v>
      </c>
      <c r="D45" s="9">
        <v>88</v>
      </c>
      <c r="E45" s="9">
        <v>16</v>
      </c>
      <c r="F45" s="9">
        <v>13</v>
      </c>
      <c r="G45" s="9">
        <v>2</v>
      </c>
      <c r="H45" s="9">
        <v>7</v>
      </c>
      <c r="I45" s="9">
        <v>0</v>
      </c>
      <c r="J45" s="9">
        <f t="shared" si="1"/>
        <v>1152</v>
      </c>
    </row>
    <row r="46" spans="1:14" x14ac:dyDescent="0.35">
      <c r="A46" s="8" t="s">
        <v>38</v>
      </c>
      <c r="B46" s="9">
        <v>723</v>
      </c>
      <c r="C46" s="9">
        <v>940</v>
      </c>
      <c r="D46" s="9">
        <v>200</v>
      </c>
      <c r="E46" s="9">
        <v>26</v>
      </c>
      <c r="F46" s="9">
        <v>23</v>
      </c>
      <c r="G46" s="9">
        <v>5</v>
      </c>
      <c r="H46" s="9">
        <v>86</v>
      </c>
      <c r="I46" s="9">
        <v>12</v>
      </c>
      <c r="J46" s="9">
        <f t="shared" si="1"/>
        <v>2015</v>
      </c>
    </row>
    <row r="47" spans="1:14" ht="15" thickBot="1" x14ac:dyDescent="0.4">
      <c r="B47" s="13">
        <f>SUM(B40:B46)</f>
        <v>5421</v>
      </c>
      <c r="C47" s="13">
        <f t="shared" ref="C47:I47" si="2">SUM(C40:C46)</f>
        <v>6171</v>
      </c>
      <c r="D47" s="13">
        <f t="shared" si="2"/>
        <v>1028</v>
      </c>
      <c r="E47" s="13">
        <f t="shared" si="2"/>
        <v>213</v>
      </c>
      <c r="F47" s="13">
        <f t="shared" si="2"/>
        <v>154</v>
      </c>
      <c r="G47" s="13">
        <f t="shared" si="2"/>
        <v>50</v>
      </c>
      <c r="H47" s="13">
        <f t="shared" si="2"/>
        <v>144</v>
      </c>
      <c r="I47" s="13">
        <f t="shared" si="2"/>
        <v>84</v>
      </c>
      <c r="J47" s="13">
        <f>SUM(J40:J46)</f>
        <v>13265</v>
      </c>
    </row>
    <row r="48" spans="1:14" ht="15" thickTop="1" x14ac:dyDescent="0.35"/>
    <row r="50" spans="1:13" x14ac:dyDescent="0.35">
      <c r="A50" s="3" t="s">
        <v>47</v>
      </c>
      <c r="B50" s="3">
        <v>103</v>
      </c>
    </row>
    <row r="51" spans="1:13" s="33" customFormat="1" ht="29" x14ac:dyDescent="0.35">
      <c r="A51" s="32" t="s">
        <v>62</v>
      </c>
      <c r="B51" s="32">
        <v>870</v>
      </c>
    </row>
    <row r="52" spans="1:13" x14ac:dyDescent="0.35">
      <c r="A52" s="3" t="s">
        <v>31</v>
      </c>
      <c r="B52" s="3">
        <f>H36</f>
        <v>130</v>
      </c>
      <c r="M52">
        <v>12842</v>
      </c>
    </row>
    <row r="53" spans="1:13" x14ac:dyDescent="0.35">
      <c r="A53" s="3" t="s">
        <v>27</v>
      </c>
      <c r="B53" s="3">
        <f>C36</f>
        <v>13265</v>
      </c>
    </row>
    <row r="55" spans="1:13" x14ac:dyDescent="0.35">
      <c r="A55" s="3" t="s">
        <v>54</v>
      </c>
      <c r="B55" s="3">
        <f>D36</f>
        <v>-447</v>
      </c>
    </row>
    <row r="56" spans="1:13" x14ac:dyDescent="0.35">
      <c r="A56" s="3" t="s">
        <v>29</v>
      </c>
      <c r="B56" s="14">
        <f>((L35-L34)/L33)</f>
        <v>0.90395274212368726</v>
      </c>
    </row>
  </sheetData>
  <mergeCells count="4">
    <mergeCell ref="F31:G31"/>
    <mergeCell ref="F32:G32"/>
    <mergeCell ref="F19:H20"/>
    <mergeCell ref="A19:D19"/>
  </mergeCells>
  <pageMargins left="0.25" right="0.25" top="0.75" bottom="0.5" header="0.3" footer="0.3"/>
  <pageSetup orientation="landscape" r:id="rId1"/>
  <headerFooter>
    <oddHeader xml:space="preserve">&amp;L&amp;"-,Bold"&amp;K04-024Monthly Membership Report - August 31, 2019  
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55D0D-FB46-4007-A30C-D77107E45BF6}">
  <dimension ref="A2:Q136"/>
  <sheetViews>
    <sheetView zoomScaleNormal="100" workbookViewId="0">
      <selection activeCell="C27" sqref="C27"/>
    </sheetView>
  </sheetViews>
  <sheetFormatPr defaultColWidth="9.1796875" defaultRowHeight="14.5" x14ac:dyDescent="0.35"/>
  <cols>
    <col min="1" max="1" width="28.81640625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22</v>
      </c>
    </row>
    <row r="5" spans="1:6" x14ac:dyDescent="0.35">
      <c r="A5" s="49" t="s">
        <v>2</v>
      </c>
      <c r="B5" s="54">
        <v>12</v>
      </c>
    </row>
    <row r="6" spans="1:6" x14ac:dyDescent="0.35">
      <c r="A6" s="49" t="s">
        <v>3</v>
      </c>
      <c r="B6" s="54">
        <v>12</v>
      </c>
    </row>
    <row r="7" spans="1:6" x14ac:dyDescent="0.35">
      <c r="A7" s="49" t="s">
        <v>4</v>
      </c>
      <c r="B7" s="54">
        <v>3</v>
      </c>
    </row>
    <row r="8" spans="1:6" x14ac:dyDescent="0.35">
      <c r="A8" s="49" t="s">
        <v>5</v>
      </c>
      <c r="B8" s="54">
        <v>0</v>
      </c>
    </row>
    <row r="9" spans="1:6" x14ac:dyDescent="0.35">
      <c r="A9" s="49" t="s">
        <v>6</v>
      </c>
      <c r="B9" s="54">
        <v>1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50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48" t="s">
        <v>17</v>
      </c>
      <c r="B16" s="249"/>
      <c r="C16" s="249"/>
      <c r="D16" s="250"/>
      <c r="E16" s="8"/>
      <c r="F16" s="112" t="s">
        <v>117</v>
      </c>
    </row>
    <row r="17" spans="1:13" ht="30.5" thickBot="1" x14ac:dyDescent="0.4">
      <c r="A17" s="16"/>
      <c r="B17" s="28" t="s">
        <v>358</v>
      </c>
      <c r="C17" s="28" t="s">
        <v>449</v>
      </c>
      <c r="D17" s="29" t="s">
        <v>21</v>
      </c>
    </row>
    <row r="18" spans="1:13" ht="15" thickTop="1" x14ac:dyDescent="0.35">
      <c r="A18" s="17" t="s">
        <v>1</v>
      </c>
      <c r="B18" s="30">
        <v>4421</v>
      </c>
      <c r="C18" s="30">
        <v>4315</v>
      </c>
      <c r="D18" s="31">
        <f t="shared" ref="D18:D27" si="0">C18-B18</f>
        <v>-106</v>
      </c>
      <c r="M18" s="68"/>
    </row>
    <row r="19" spans="1:13" x14ac:dyDescent="0.35">
      <c r="A19" s="17" t="s">
        <v>2</v>
      </c>
      <c r="B19" s="30">
        <v>5860</v>
      </c>
      <c r="C19" s="30">
        <v>5959</v>
      </c>
      <c r="D19" s="31">
        <f t="shared" si="0"/>
        <v>99</v>
      </c>
      <c r="E19" s="12"/>
    </row>
    <row r="20" spans="1:13" x14ac:dyDescent="0.35">
      <c r="A20" s="17" t="s">
        <v>3</v>
      </c>
      <c r="B20" s="30">
        <v>1162</v>
      </c>
      <c r="C20" s="30">
        <v>1225</v>
      </c>
      <c r="D20" s="31">
        <f t="shared" si="0"/>
        <v>63</v>
      </c>
      <c r="E20" s="12"/>
    </row>
    <row r="21" spans="1:13" x14ac:dyDescent="0.35">
      <c r="A21" s="17" t="s">
        <v>4</v>
      </c>
      <c r="B21" s="30">
        <v>172</v>
      </c>
      <c r="C21" s="30">
        <v>159</v>
      </c>
      <c r="D21" s="31">
        <f t="shared" si="0"/>
        <v>-13</v>
      </c>
      <c r="E21" s="12"/>
    </row>
    <row r="22" spans="1:13" x14ac:dyDescent="0.35">
      <c r="A22" s="17" t="s">
        <v>5</v>
      </c>
      <c r="B22" s="30">
        <v>180</v>
      </c>
      <c r="C22" s="30">
        <v>181</v>
      </c>
      <c r="D22" s="31">
        <f t="shared" si="0"/>
        <v>1</v>
      </c>
      <c r="E22" s="12"/>
    </row>
    <row r="23" spans="1:13" x14ac:dyDescent="0.35">
      <c r="A23" s="17" t="s">
        <v>6</v>
      </c>
      <c r="B23" s="30">
        <v>67</v>
      </c>
      <c r="C23" s="30">
        <v>97</v>
      </c>
      <c r="D23" s="31">
        <f t="shared" si="0"/>
        <v>30</v>
      </c>
      <c r="E23" s="12"/>
    </row>
    <row r="24" spans="1:13" x14ac:dyDescent="0.35">
      <c r="A24" s="17" t="s">
        <v>7</v>
      </c>
      <c r="B24" s="30">
        <v>51</v>
      </c>
      <c r="C24" s="30">
        <v>0</v>
      </c>
      <c r="D24" s="31">
        <f t="shared" si="0"/>
        <v>-51</v>
      </c>
      <c r="E24" s="12"/>
    </row>
    <row r="25" spans="1:13" x14ac:dyDescent="0.35">
      <c r="A25" s="17" t="s">
        <v>8</v>
      </c>
      <c r="B25" s="15">
        <v>76</v>
      </c>
      <c r="C25" s="15">
        <v>85</v>
      </c>
      <c r="D25" s="18">
        <f t="shared" si="0"/>
        <v>9</v>
      </c>
      <c r="E25" s="12"/>
    </row>
    <row r="26" spans="1:13" x14ac:dyDescent="0.35">
      <c r="A26" s="17" t="s">
        <v>20</v>
      </c>
      <c r="B26" s="15">
        <v>48</v>
      </c>
      <c r="C26" s="15">
        <v>49</v>
      </c>
      <c r="D26" s="18">
        <f t="shared" si="0"/>
        <v>1</v>
      </c>
      <c r="E26" s="12"/>
    </row>
    <row r="27" spans="1:13" ht="15" thickBot="1" x14ac:dyDescent="0.4">
      <c r="A27" s="19"/>
      <c r="B27" s="37">
        <f>SUM(B18:B26)</f>
        <v>12037</v>
      </c>
      <c r="C27" s="37">
        <f>SUM(C18:C26)</f>
        <v>12070</v>
      </c>
      <c r="D27" s="21">
        <f t="shared" si="0"/>
        <v>33</v>
      </c>
      <c r="E27" s="12"/>
    </row>
    <row r="28" spans="1:13" x14ac:dyDescent="0.35">
      <c r="B28" s="116"/>
      <c r="C28" s="116"/>
      <c r="D28" s="117"/>
      <c r="E28" s="12"/>
    </row>
    <row r="29" spans="1:13" ht="15" thickBot="1" x14ac:dyDescent="0.4">
      <c r="B29" s="116"/>
      <c r="C29" s="116"/>
      <c r="D29" s="117"/>
      <c r="E29" s="12"/>
      <c r="F29" s="112" t="s">
        <v>458</v>
      </c>
    </row>
    <row r="30" spans="1:13" ht="17" x14ac:dyDescent="0.4">
      <c r="A30" s="293" t="s">
        <v>459</v>
      </c>
      <c r="B30" s="294"/>
      <c r="C30" s="295"/>
      <c r="D30" s="117"/>
      <c r="E30" s="12"/>
    </row>
    <row r="31" spans="1:13" x14ac:dyDescent="0.35">
      <c r="A31" s="49" t="s">
        <v>1</v>
      </c>
      <c r="B31" s="30">
        <f>SUM(C18+C21)</f>
        <v>4474</v>
      </c>
      <c r="C31" s="128">
        <f>SUM((B31/B36))</f>
        <v>0.37067108533554266</v>
      </c>
      <c r="D31" s="117"/>
      <c r="E31" s="12"/>
    </row>
    <row r="32" spans="1:13" x14ac:dyDescent="0.35">
      <c r="A32" s="49" t="s">
        <v>2</v>
      </c>
      <c r="B32" s="30">
        <f>SUM(C19+C22)</f>
        <v>6140</v>
      </c>
      <c r="C32" s="128">
        <f>SUM(B32/B36)</f>
        <v>0.50869925434962715</v>
      </c>
      <c r="D32" s="117"/>
      <c r="E32" s="12"/>
    </row>
    <row r="33" spans="1:11" x14ac:dyDescent="0.35">
      <c r="A33" s="49" t="s">
        <v>3</v>
      </c>
      <c r="B33" s="30">
        <f>SUM(C20+C23)</f>
        <v>1322</v>
      </c>
      <c r="C33" s="128">
        <f>SUM(B33/B36)</f>
        <v>0.10952775476387738</v>
      </c>
      <c r="D33" s="117"/>
      <c r="E33" s="12"/>
    </row>
    <row r="34" spans="1:11" x14ac:dyDescent="0.35">
      <c r="A34" s="49" t="s">
        <v>8</v>
      </c>
      <c r="B34" s="15">
        <f>C25</f>
        <v>85</v>
      </c>
      <c r="C34" s="129">
        <f>SUM(B34/B36)</f>
        <v>7.0422535211267607E-3</v>
      </c>
      <c r="D34" s="117"/>
      <c r="E34" s="12"/>
    </row>
    <row r="35" spans="1:11" x14ac:dyDescent="0.35">
      <c r="A35" s="49" t="s">
        <v>20</v>
      </c>
      <c r="B35" s="15">
        <f>C26</f>
        <v>49</v>
      </c>
      <c r="C35" s="129">
        <f>SUM(B35/B36)</f>
        <v>4.0596520298260153E-3</v>
      </c>
      <c r="D35" s="117"/>
      <c r="E35" s="12"/>
    </row>
    <row r="36" spans="1:11" ht="15" thickBot="1" x14ac:dyDescent="0.4">
      <c r="A36" s="50"/>
      <c r="B36" s="127">
        <f>SUM(B31:B35)</f>
        <v>12070</v>
      </c>
      <c r="C36" s="130">
        <f>SUM(C31:C35)</f>
        <v>0.99999999999999989</v>
      </c>
      <c r="D36" s="117"/>
      <c r="E36" s="12"/>
    </row>
    <row r="37" spans="1:11" x14ac:dyDescent="0.35">
      <c r="B37" s="116"/>
      <c r="C37" s="116"/>
      <c r="D37" s="117"/>
      <c r="E37" s="12"/>
    </row>
    <row r="38" spans="1:11" x14ac:dyDescent="0.35">
      <c r="B38" s="116"/>
      <c r="C38" s="116"/>
      <c r="D38" s="117"/>
      <c r="E38" s="12"/>
    </row>
    <row r="39" spans="1:11" x14ac:dyDescent="0.35">
      <c r="B39" s="116"/>
      <c r="C39" s="116"/>
      <c r="D39" s="117"/>
      <c r="E39" s="12"/>
    </row>
    <row r="40" spans="1:11" ht="15" thickBot="1" x14ac:dyDescent="0.4"/>
    <row r="41" spans="1:11" ht="17" x14ac:dyDescent="0.4">
      <c r="A41" s="290" t="s">
        <v>428</v>
      </c>
      <c r="B41" s="291"/>
      <c r="C41" s="291"/>
      <c r="D41" s="291"/>
      <c r="E41" s="292"/>
      <c r="F41" s="119"/>
    </row>
    <row r="42" spans="1:11" ht="39.75" customHeight="1" thickBot="1" x14ac:dyDescent="0.4">
      <c r="A42" s="16"/>
      <c r="B42" s="28" t="s">
        <v>444</v>
      </c>
      <c r="C42" s="28" t="s">
        <v>449</v>
      </c>
      <c r="D42" s="28" t="s">
        <v>430</v>
      </c>
      <c r="E42" s="28" t="s">
        <v>429</v>
      </c>
      <c r="F42" s="119"/>
      <c r="I42" s="123"/>
      <c r="J42" s="123"/>
    </row>
    <row r="43" spans="1:11" ht="15" thickTop="1" x14ac:dyDescent="0.35">
      <c r="A43" s="17" t="s">
        <v>1</v>
      </c>
      <c r="B43" s="30">
        <v>4095</v>
      </c>
      <c r="C43" s="30">
        <v>4315</v>
      </c>
      <c r="D43" s="120">
        <f>C43-B43</f>
        <v>220</v>
      </c>
      <c r="E43" s="113">
        <f t="shared" ref="E43:E51" si="1">((C43-B43)/B43)*100</f>
        <v>5.3724053724053729</v>
      </c>
      <c r="H43" s="124"/>
      <c r="I43" s="30"/>
      <c r="J43" s="30"/>
      <c r="K43" s="68"/>
    </row>
    <row r="44" spans="1:11" x14ac:dyDescent="0.35">
      <c r="A44" s="17" t="s">
        <v>2</v>
      </c>
      <c r="B44" s="30">
        <v>5552</v>
      </c>
      <c r="C44" s="30">
        <v>5959</v>
      </c>
      <c r="D44" s="120">
        <f t="shared" ref="D44:D51" si="2">C44-B44</f>
        <v>407</v>
      </c>
      <c r="E44" s="113">
        <f t="shared" si="1"/>
        <v>7.3306916426512965</v>
      </c>
      <c r="H44" s="124"/>
      <c r="I44" s="30"/>
      <c r="J44" s="30"/>
      <c r="K44" s="68"/>
    </row>
    <row r="45" spans="1:11" x14ac:dyDescent="0.35">
      <c r="A45" s="17" t="s">
        <v>3</v>
      </c>
      <c r="B45" s="30">
        <v>1308</v>
      </c>
      <c r="C45" s="30">
        <v>1225</v>
      </c>
      <c r="D45" s="120">
        <f t="shared" si="2"/>
        <v>-83</v>
      </c>
      <c r="E45" s="113">
        <f t="shared" si="1"/>
        <v>-6.3455657492354742</v>
      </c>
      <c r="H45" s="124"/>
      <c r="I45" s="30"/>
      <c r="J45" s="30"/>
      <c r="K45" s="68"/>
    </row>
    <row r="46" spans="1:11" x14ac:dyDescent="0.35">
      <c r="A46" s="17" t="s">
        <v>4</v>
      </c>
      <c r="B46" s="30">
        <v>161</v>
      </c>
      <c r="C46" s="30">
        <v>159</v>
      </c>
      <c r="D46" s="120">
        <f t="shared" si="2"/>
        <v>-2</v>
      </c>
      <c r="E46" s="113">
        <f t="shared" si="1"/>
        <v>-1.2422360248447204</v>
      </c>
      <c r="H46" s="124"/>
      <c r="I46" s="30"/>
      <c r="J46" s="30"/>
      <c r="K46" s="68"/>
    </row>
    <row r="47" spans="1:11" x14ac:dyDescent="0.35">
      <c r="A47" s="17" t="s">
        <v>5</v>
      </c>
      <c r="B47" s="30">
        <v>184</v>
      </c>
      <c r="C47" s="30">
        <v>181</v>
      </c>
      <c r="D47" s="120">
        <f t="shared" si="2"/>
        <v>-3</v>
      </c>
      <c r="E47" s="113">
        <f t="shared" si="1"/>
        <v>-1.6304347826086956</v>
      </c>
      <c r="H47" s="124"/>
      <c r="I47" s="30"/>
      <c r="J47" s="30"/>
      <c r="K47" s="68"/>
    </row>
    <row r="48" spans="1:11" x14ac:dyDescent="0.35">
      <c r="A48" s="17" t="s">
        <v>6</v>
      </c>
      <c r="B48" s="30">
        <v>107</v>
      </c>
      <c r="C48" s="30">
        <v>97</v>
      </c>
      <c r="D48" s="120">
        <f t="shared" si="2"/>
        <v>-10</v>
      </c>
      <c r="E48" s="113">
        <f t="shared" si="1"/>
        <v>-9.3457943925233646</v>
      </c>
      <c r="H48" s="124"/>
      <c r="I48" s="30"/>
      <c r="J48" s="30"/>
      <c r="K48" s="68"/>
    </row>
    <row r="49" spans="1:14" x14ac:dyDescent="0.35">
      <c r="A49" s="17" t="s">
        <v>8</v>
      </c>
      <c r="B49" s="15">
        <v>83</v>
      </c>
      <c r="C49" s="15">
        <v>85</v>
      </c>
      <c r="D49" s="120">
        <f t="shared" si="2"/>
        <v>2</v>
      </c>
      <c r="E49" s="113">
        <f t="shared" si="1"/>
        <v>2.4096385542168677</v>
      </c>
      <c r="H49" s="124"/>
      <c r="I49" s="30"/>
      <c r="J49" s="30"/>
      <c r="K49" s="68"/>
    </row>
    <row r="50" spans="1:14" x14ac:dyDescent="0.35">
      <c r="A50" s="17" t="s">
        <v>20</v>
      </c>
      <c r="B50" s="15">
        <v>49</v>
      </c>
      <c r="C50" s="15">
        <v>49</v>
      </c>
      <c r="D50" s="120">
        <f t="shared" si="2"/>
        <v>0</v>
      </c>
      <c r="E50" s="113">
        <f t="shared" si="1"/>
        <v>0</v>
      </c>
      <c r="H50" s="124"/>
      <c r="I50" s="15"/>
      <c r="J50" s="15"/>
      <c r="K50" s="68"/>
    </row>
    <row r="51" spans="1:14" ht="15" thickBot="1" x14ac:dyDescent="0.4">
      <c r="A51" s="16"/>
      <c r="B51" s="115">
        <f>SUM(B43:B50)</f>
        <v>11539</v>
      </c>
      <c r="C51" s="115">
        <f>SUM(C43:C50)</f>
        <v>12070</v>
      </c>
      <c r="D51" s="121">
        <f t="shared" si="2"/>
        <v>531</v>
      </c>
      <c r="E51" s="114">
        <f t="shared" si="1"/>
        <v>4.6017852500216661</v>
      </c>
      <c r="H51" s="124"/>
      <c r="I51" s="15"/>
      <c r="J51" s="15"/>
      <c r="K51" s="68"/>
    </row>
    <row r="52" spans="1:14" x14ac:dyDescent="0.35">
      <c r="A52" s="118"/>
      <c r="B52" s="118"/>
      <c r="C52" s="118"/>
      <c r="D52" s="118"/>
      <c r="E52" s="118"/>
      <c r="I52" s="68"/>
      <c r="J52" s="68"/>
      <c r="K52" s="68"/>
    </row>
    <row r="53" spans="1:14" ht="15" thickBot="1" x14ac:dyDescent="0.4"/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J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81" t="s">
        <v>7</v>
      </c>
      <c r="I55" s="81" t="s">
        <v>55</v>
      </c>
      <c r="J55" s="83" t="s">
        <v>42</v>
      </c>
    </row>
    <row r="56" spans="1:14" x14ac:dyDescent="0.35">
      <c r="A56" s="49" t="s">
        <v>32</v>
      </c>
      <c r="B56" s="84">
        <v>751</v>
      </c>
      <c r="C56" s="84">
        <v>1011</v>
      </c>
      <c r="D56" s="84">
        <v>175</v>
      </c>
      <c r="E56" s="84">
        <v>32</v>
      </c>
      <c r="F56" s="84">
        <v>24</v>
      </c>
      <c r="G56" s="84">
        <v>13</v>
      </c>
      <c r="H56" s="84">
        <v>0</v>
      </c>
      <c r="I56" s="84">
        <v>41</v>
      </c>
      <c r="J56" s="85">
        <f t="shared" ref="J56:J62" si="3">SUM(B56:I56)</f>
        <v>2047</v>
      </c>
    </row>
    <row r="57" spans="1:14" x14ac:dyDescent="0.35">
      <c r="A57" s="49" t="s">
        <v>33</v>
      </c>
      <c r="B57" s="84">
        <v>750</v>
      </c>
      <c r="C57" s="84">
        <v>1007</v>
      </c>
      <c r="D57" s="84">
        <v>186</v>
      </c>
      <c r="E57" s="84">
        <v>23</v>
      </c>
      <c r="F57" s="84">
        <v>32</v>
      </c>
      <c r="G57" s="84">
        <v>13</v>
      </c>
      <c r="H57" s="84">
        <v>0</v>
      </c>
      <c r="I57" s="84">
        <v>0</v>
      </c>
      <c r="J57" s="85">
        <f t="shared" si="3"/>
        <v>2011</v>
      </c>
    </row>
    <row r="58" spans="1:14" x14ac:dyDescent="0.35">
      <c r="A58" s="49" t="s">
        <v>34</v>
      </c>
      <c r="B58" s="84">
        <v>773</v>
      </c>
      <c r="C58" s="84">
        <v>1033</v>
      </c>
      <c r="D58" s="84">
        <v>167</v>
      </c>
      <c r="E58" s="84">
        <v>33</v>
      </c>
      <c r="F58" s="84">
        <v>25</v>
      </c>
      <c r="G58" s="84">
        <v>16</v>
      </c>
      <c r="H58" s="84">
        <v>0</v>
      </c>
      <c r="I58" s="84">
        <v>0</v>
      </c>
      <c r="J58" s="85">
        <f t="shared" si="3"/>
        <v>2047</v>
      </c>
      <c r="M58" s="68"/>
    </row>
    <row r="59" spans="1:14" x14ac:dyDescent="0.35">
      <c r="A59" s="49" t="s">
        <v>35</v>
      </c>
      <c r="B59" s="84">
        <v>626</v>
      </c>
      <c r="C59" s="84">
        <v>930</v>
      </c>
      <c r="D59" s="84">
        <v>196</v>
      </c>
      <c r="E59" s="84">
        <v>20</v>
      </c>
      <c r="F59" s="84">
        <v>26</v>
      </c>
      <c r="G59" s="84">
        <v>16</v>
      </c>
      <c r="H59" s="84">
        <v>0</v>
      </c>
      <c r="I59" s="84">
        <v>0</v>
      </c>
      <c r="J59" s="85">
        <f t="shared" si="3"/>
        <v>1814</v>
      </c>
    </row>
    <row r="60" spans="1:14" x14ac:dyDescent="0.35">
      <c r="A60" s="49" t="s">
        <v>36</v>
      </c>
      <c r="B60" s="84">
        <v>442</v>
      </c>
      <c r="C60" s="84">
        <v>592</v>
      </c>
      <c r="D60" s="84">
        <v>136</v>
      </c>
      <c r="E60" s="84">
        <v>7</v>
      </c>
      <c r="F60" s="84">
        <v>22</v>
      </c>
      <c r="G60" s="84">
        <v>11</v>
      </c>
      <c r="H60" s="84">
        <v>0</v>
      </c>
      <c r="I60" s="84">
        <v>1</v>
      </c>
      <c r="J60" s="85">
        <f t="shared" si="3"/>
        <v>1211</v>
      </c>
    </row>
    <row r="61" spans="1:14" x14ac:dyDescent="0.35">
      <c r="A61" s="49" t="s">
        <v>37</v>
      </c>
      <c r="B61" s="84">
        <v>394</v>
      </c>
      <c r="C61" s="84">
        <v>502</v>
      </c>
      <c r="D61" s="84">
        <v>127</v>
      </c>
      <c r="E61" s="84">
        <v>20</v>
      </c>
      <c r="F61" s="84">
        <v>21</v>
      </c>
      <c r="G61" s="84">
        <v>6</v>
      </c>
      <c r="H61" s="84">
        <v>0</v>
      </c>
      <c r="I61" s="84">
        <v>0</v>
      </c>
      <c r="J61" s="85">
        <f t="shared" si="3"/>
        <v>1070</v>
      </c>
    </row>
    <row r="62" spans="1:14" x14ac:dyDescent="0.35">
      <c r="A62" s="49" t="s">
        <v>38</v>
      </c>
      <c r="B62" s="84">
        <v>618</v>
      </c>
      <c r="C62" s="84">
        <v>926</v>
      </c>
      <c r="D62" s="84">
        <v>238</v>
      </c>
      <c r="E62" s="84">
        <v>26</v>
      </c>
      <c r="F62" s="84">
        <v>33</v>
      </c>
      <c r="G62" s="84">
        <v>22</v>
      </c>
      <c r="H62" s="84">
        <v>0</v>
      </c>
      <c r="I62" s="84">
        <v>7</v>
      </c>
      <c r="J62" s="85">
        <f t="shared" si="3"/>
        <v>1870</v>
      </c>
    </row>
    <row r="63" spans="1:14" ht="15" thickBot="1" x14ac:dyDescent="0.4">
      <c r="A63" s="50"/>
      <c r="B63" s="86">
        <f t="shared" ref="B63:J63" si="4">SUM(B56:B62)</f>
        <v>4354</v>
      </c>
      <c r="C63" s="86">
        <f t="shared" si="4"/>
        <v>6001</v>
      </c>
      <c r="D63" s="86">
        <f t="shared" si="4"/>
        <v>1225</v>
      </c>
      <c r="E63" s="86">
        <f t="shared" si="4"/>
        <v>161</v>
      </c>
      <c r="F63" s="86">
        <f t="shared" si="4"/>
        <v>183</v>
      </c>
      <c r="G63" s="86">
        <f t="shared" si="4"/>
        <v>97</v>
      </c>
      <c r="H63" s="86">
        <f t="shared" si="4"/>
        <v>0</v>
      </c>
      <c r="I63" s="86">
        <f t="shared" si="4"/>
        <v>49</v>
      </c>
      <c r="J63" s="87">
        <f t="shared" si="4"/>
        <v>12070</v>
      </c>
    </row>
    <row r="64" spans="1:14" x14ac:dyDescent="0.35">
      <c r="K64" s="10"/>
      <c r="L64" s="10"/>
      <c r="M64" s="10"/>
      <c r="N64" s="10"/>
    </row>
    <row r="94" spans="1:5" ht="15" thickBot="1" x14ac:dyDescent="0.4"/>
    <row r="95" spans="1:5" x14ac:dyDescent="0.35">
      <c r="A95" s="285" t="s">
        <v>450</v>
      </c>
      <c r="B95" s="286"/>
      <c r="C95" s="286"/>
      <c r="D95" s="286"/>
      <c r="E95" s="99">
        <v>20</v>
      </c>
    </row>
    <row r="96" spans="1:5" x14ac:dyDescent="0.35">
      <c r="A96" s="287" t="s">
        <v>451</v>
      </c>
      <c r="B96" s="251"/>
      <c r="C96" s="251"/>
      <c r="D96" s="251"/>
      <c r="E96" s="100">
        <v>14</v>
      </c>
    </row>
    <row r="97" spans="1:10" x14ac:dyDescent="0.35">
      <c r="A97" s="287" t="s">
        <v>452</v>
      </c>
      <c r="B97" s="251"/>
      <c r="C97" s="251"/>
      <c r="D97" s="251"/>
      <c r="E97" s="101">
        <v>7</v>
      </c>
    </row>
    <row r="98" spans="1:10" ht="15" thickBot="1" x14ac:dyDescent="0.4">
      <c r="A98" s="288" t="s">
        <v>453</v>
      </c>
      <c r="B98" s="289"/>
      <c r="C98" s="289"/>
      <c r="D98" s="289"/>
      <c r="E98" s="102">
        <v>20</v>
      </c>
    </row>
    <row r="99" spans="1:10" ht="15" thickBot="1" x14ac:dyDescent="0.4"/>
    <row r="100" spans="1:10" ht="17.5" thickBot="1" x14ac:dyDescent="0.45">
      <c r="A100" s="91" t="s">
        <v>203</v>
      </c>
      <c r="B100" s="92"/>
      <c r="C100" s="92"/>
      <c r="D100" s="79"/>
      <c r="E100" s="79"/>
      <c r="F100" s="79"/>
      <c r="G100" s="79"/>
      <c r="H100" s="79"/>
      <c r="I100" s="79"/>
      <c r="J100" s="74"/>
    </row>
    <row r="101" spans="1:10" ht="15" thickTop="1" x14ac:dyDescent="0.35">
      <c r="A101" s="80"/>
      <c r="J101" s="54"/>
    </row>
    <row r="102" spans="1:10" ht="15" thickBot="1" x14ac:dyDescent="0.4">
      <c r="A102" s="93">
        <v>44682</v>
      </c>
      <c r="B102" s="43">
        <v>44652</v>
      </c>
      <c r="C102" s="43">
        <v>44621</v>
      </c>
      <c r="D102" s="43" t="s">
        <v>454</v>
      </c>
      <c r="E102" s="43" t="s">
        <v>446</v>
      </c>
      <c r="F102" s="43" t="s">
        <v>409</v>
      </c>
      <c r="G102" s="72">
        <v>2020</v>
      </c>
      <c r="H102" s="45">
        <v>2019</v>
      </c>
      <c r="I102" s="43" t="s">
        <v>372</v>
      </c>
      <c r="J102" s="94" t="s">
        <v>44</v>
      </c>
    </row>
    <row r="103" spans="1:10" ht="15.5" thickTop="1" thickBot="1" x14ac:dyDescent="0.4">
      <c r="A103" s="95">
        <v>12</v>
      </c>
      <c r="B103" s="96">
        <v>10</v>
      </c>
      <c r="C103" s="96">
        <v>4</v>
      </c>
      <c r="D103" s="96">
        <v>6</v>
      </c>
      <c r="E103" s="96">
        <v>26</v>
      </c>
      <c r="F103" s="96">
        <v>4</v>
      </c>
      <c r="G103" s="96">
        <v>12</v>
      </c>
      <c r="H103" s="96">
        <v>10</v>
      </c>
      <c r="I103" s="96">
        <v>20</v>
      </c>
      <c r="J103" s="97">
        <f>SUM(A103:I103)</f>
        <v>104</v>
      </c>
    </row>
    <row r="104" spans="1:10" ht="15" thickBot="1" x14ac:dyDescent="0.4">
      <c r="A104" s="62"/>
      <c r="B104" s="62"/>
      <c r="C104" s="62"/>
      <c r="D104" s="62"/>
      <c r="E104" s="62"/>
      <c r="F104" s="62"/>
      <c r="G104" s="62"/>
      <c r="H104" s="62"/>
      <c r="I104" s="62"/>
      <c r="J104" s="63"/>
    </row>
    <row r="105" spans="1:10" ht="17.5" thickBot="1" x14ac:dyDescent="0.45">
      <c r="A105" s="283" t="s">
        <v>204</v>
      </c>
      <c r="B105" s="284"/>
      <c r="C105" s="88"/>
      <c r="D105" s="88"/>
      <c r="E105" s="88"/>
      <c r="F105" s="88"/>
      <c r="G105" s="88"/>
      <c r="H105" s="88"/>
      <c r="I105" s="88"/>
      <c r="J105" s="89"/>
    </row>
    <row r="106" spans="1:10" ht="15.5" thickTop="1" thickBot="1" x14ac:dyDescent="0.4">
      <c r="A106" s="90" t="s">
        <v>455</v>
      </c>
      <c r="B106" s="265" t="s">
        <v>205</v>
      </c>
      <c r="C106" s="265"/>
      <c r="D106" s="265"/>
      <c r="E106" s="265" t="s">
        <v>206</v>
      </c>
      <c r="F106" s="265"/>
      <c r="G106" s="265"/>
      <c r="H106" s="265" t="s">
        <v>208</v>
      </c>
      <c r="I106" s="265"/>
      <c r="J106" s="282"/>
    </row>
    <row r="107" spans="1:10" ht="15" thickBot="1" x14ac:dyDescent="0.4">
      <c r="A107" s="64" t="s">
        <v>207</v>
      </c>
      <c r="B107" s="265"/>
      <c r="C107" s="265"/>
      <c r="D107" s="265"/>
      <c r="E107" s="265"/>
      <c r="F107" s="265"/>
      <c r="G107" s="265"/>
      <c r="H107" s="265"/>
      <c r="I107" s="265"/>
      <c r="J107" s="282"/>
    </row>
    <row r="108" spans="1:10" x14ac:dyDescent="0.35">
      <c r="A108" s="49" t="s">
        <v>1</v>
      </c>
      <c r="B108" s="266">
        <v>58</v>
      </c>
      <c r="C108" s="266"/>
      <c r="D108" s="266"/>
      <c r="E108" s="264">
        <v>338</v>
      </c>
      <c r="F108" s="263"/>
      <c r="G108" s="263"/>
      <c r="H108" s="264">
        <v>123</v>
      </c>
      <c r="I108" s="263"/>
      <c r="J108" s="281"/>
    </row>
    <row r="109" spans="1:10" x14ac:dyDescent="0.35">
      <c r="A109" s="49" t="s">
        <v>2</v>
      </c>
      <c r="B109" s="263">
        <v>33</v>
      </c>
      <c r="C109" s="263"/>
      <c r="D109" s="263"/>
      <c r="E109" s="264">
        <v>552</v>
      </c>
      <c r="F109" s="263"/>
      <c r="G109" s="263"/>
      <c r="H109" s="264">
        <v>64</v>
      </c>
      <c r="I109" s="263"/>
      <c r="J109" s="281"/>
    </row>
    <row r="110" spans="1:10" x14ac:dyDescent="0.35">
      <c r="A110" s="49" t="s">
        <v>3</v>
      </c>
      <c r="B110" s="263">
        <v>17</v>
      </c>
      <c r="C110" s="263"/>
      <c r="D110" s="263"/>
      <c r="E110" s="264">
        <v>223</v>
      </c>
      <c r="F110" s="263"/>
      <c r="G110" s="263"/>
      <c r="H110" s="264">
        <v>131</v>
      </c>
      <c r="I110" s="263"/>
      <c r="J110" s="281"/>
    </row>
    <row r="111" spans="1:10" x14ac:dyDescent="0.35">
      <c r="A111" s="49" t="s">
        <v>4</v>
      </c>
      <c r="B111" s="263">
        <v>8</v>
      </c>
      <c r="C111" s="263"/>
      <c r="D111" s="263"/>
      <c r="E111" s="264">
        <v>13</v>
      </c>
      <c r="F111" s="263"/>
      <c r="G111" s="263"/>
      <c r="H111" s="264">
        <v>6</v>
      </c>
      <c r="I111" s="263"/>
      <c r="J111" s="281"/>
    </row>
    <row r="112" spans="1:10" x14ac:dyDescent="0.35">
      <c r="A112" s="49" t="s">
        <v>5</v>
      </c>
      <c r="B112" s="263">
        <v>1</v>
      </c>
      <c r="C112" s="263"/>
      <c r="D112" s="263"/>
      <c r="E112" s="264">
        <v>15</v>
      </c>
      <c r="F112" s="263"/>
      <c r="G112" s="263"/>
      <c r="H112" s="264">
        <v>7</v>
      </c>
      <c r="I112" s="263"/>
      <c r="J112" s="281"/>
    </row>
    <row r="113" spans="1:16" x14ac:dyDescent="0.35">
      <c r="A113" s="49" t="s">
        <v>6</v>
      </c>
      <c r="B113" s="263">
        <v>1</v>
      </c>
      <c r="C113" s="263"/>
      <c r="D113" s="263"/>
      <c r="E113" s="264">
        <v>21</v>
      </c>
      <c r="F113" s="263"/>
      <c r="G113" s="263"/>
      <c r="H113" s="264">
        <v>14</v>
      </c>
      <c r="I113" s="263"/>
      <c r="J113" s="281"/>
    </row>
    <row r="114" spans="1:16" x14ac:dyDescent="0.35">
      <c r="A114" s="49" t="s">
        <v>7</v>
      </c>
      <c r="B114" s="263">
        <v>0</v>
      </c>
      <c r="C114" s="263"/>
      <c r="D114" s="263"/>
      <c r="E114" s="264">
        <v>0</v>
      </c>
      <c r="F114" s="263"/>
      <c r="G114" s="263"/>
      <c r="H114" s="264">
        <v>0</v>
      </c>
      <c r="I114" s="263"/>
      <c r="J114" s="281"/>
    </row>
    <row r="115" spans="1:16" ht="15" thickBot="1" x14ac:dyDescent="0.4">
      <c r="A115" s="75" t="s">
        <v>15</v>
      </c>
      <c r="B115" s="278">
        <f>SUM(B108:D114)</f>
        <v>118</v>
      </c>
      <c r="C115" s="279"/>
      <c r="D115" s="279"/>
      <c r="E115" s="278">
        <f>SUM(E108:G114)</f>
        <v>1162</v>
      </c>
      <c r="F115" s="279"/>
      <c r="G115" s="279"/>
      <c r="H115" s="278">
        <f>SUM(H108:J114)</f>
        <v>345</v>
      </c>
      <c r="I115" s="279"/>
      <c r="J115" s="280"/>
    </row>
    <row r="118" spans="1:16" ht="16" thickBot="1" x14ac:dyDescent="0.4">
      <c r="A118" s="296" t="s">
        <v>362</v>
      </c>
      <c r="B118" s="296"/>
      <c r="C118" s="296"/>
      <c r="D118" s="296"/>
      <c r="E118" s="296"/>
      <c r="F118" s="296"/>
      <c r="G118" s="296"/>
      <c r="H118" s="296"/>
      <c r="I118" s="296"/>
      <c r="J118" s="296"/>
    </row>
    <row r="119" spans="1:16" ht="44.25" customHeight="1" x14ac:dyDescent="0.35">
      <c r="A119" s="269">
        <v>2022</v>
      </c>
      <c r="B119" s="270"/>
      <c r="C119" s="270"/>
      <c r="D119" s="270"/>
      <c r="E119" s="269">
        <v>2021</v>
      </c>
      <c r="F119" s="270"/>
      <c r="G119" s="270"/>
      <c r="H119" s="270"/>
      <c r="I119" s="270"/>
      <c r="J119" s="271"/>
    </row>
    <row r="120" spans="1:16" ht="15" thickBot="1" x14ac:dyDescent="0.4">
      <c r="A120" s="256" t="s">
        <v>114</v>
      </c>
      <c r="B120" s="257"/>
      <c r="C120" s="257" t="s">
        <v>115</v>
      </c>
      <c r="D120" s="257"/>
      <c r="E120" s="256" t="s">
        <v>114</v>
      </c>
      <c r="F120" s="257"/>
      <c r="G120" s="257"/>
      <c r="H120" s="257" t="s">
        <v>115</v>
      </c>
      <c r="I120" s="257"/>
      <c r="J120" s="258"/>
      <c r="N120" s="122"/>
      <c r="P120" s="55"/>
    </row>
    <row r="121" spans="1:16" x14ac:dyDescent="0.35">
      <c r="A121" s="69" t="s">
        <v>1</v>
      </c>
      <c r="B121" s="52">
        <v>41</v>
      </c>
      <c r="C121" s="55" t="s">
        <v>32</v>
      </c>
      <c r="D121">
        <v>13</v>
      </c>
      <c r="E121" s="69" t="s">
        <v>1</v>
      </c>
      <c r="G121" s="52">
        <v>32</v>
      </c>
      <c r="H121" s="55" t="s">
        <v>32</v>
      </c>
      <c r="J121" s="98">
        <v>14</v>
      </c>
      <c r="M121" s="12"/>
      <c r="N121" s="122"/>
      <c r="P121" s="55"/>
    </row>
    <row r="122" spans="1:16" x14ac:dyDescent="0.35">
      <c r="A122" s="69" t="s">
        <v>2</v>
      </c>
      <c r="B122" s="48">
        <v>17</v>
      </c>
      <c r="C122" s="55" t="s">
        <v>116</v>
      </c>
      <c r="D122">
        <v>17</v>
      </c>
      <c r="E122" s="69" t="s">
        <v>2</v>
      </c>
      <c r="G122" s="48">
        <v>14</v>
      </c>
      <c r="H122" s="55" t="s">
        <v>116</v>
      </c>
      <c r="J122" s="54">
        <v>25</v>
      </c>
      <c r="M122" s="12"/>
      <c r="N122" s="122"/>
      <c r="P122" s="55"/>
    </row>
    <row r="123" spans="1:16" x14ac:dyDescent="0.35">
      <c r="A123" s="69" t="s">
        <v>3</v>
      </c>
      <c r="B123" s="48">
        <v>16</v>
      </c>
      <c r="C123" s="55" t="s">
        <v>34</v>
      </c>
      <c r="D123">
        <v>17</v>
      </c>
      <c r="E123" s="69" t="s">
        <v>3</v>
      </c>
      <c r="G123" s="48">
        <v>23</v>
      </c>
      <c r="H123" s="55" t="s">
        <v>34</v>
      </c>
      <c r="J123" s="54">
        <v>10</v>
      </c>
      <c r="M123" s="12"/>
      <c r="N123" s="122"/>
      <c r="P123" s="55"/>
    </row>
    <row r="124" spans="1:16" x14ac:dyDescent="0.35">
      <c r="A124" s="69" t="s">
        <v>4</v>
      </c>
      <c r="B124" s="48">
        <v>6</v>
      </c>
      <c r="C124" s="55" t="s">
        <v>35</v>
      </c>
      <c r="D124">
        <v>11</v>
      </c>
      <c r="E124" s="69" t="s">
        <v>4</v>
      </c>
      <c r="G124" s="48">
        <v>3</v>
      </c>
      <c r="H124" s="55" t="s">
        <v>35</v>
      </c>
      <c r="J124" s="54">
        <v>10</v>
      </c>
      <c r="M124" s="12"/>
      <c r="N124" s="122"/>
      <c r="P124" s="56"/>
    </row>
    <row r="125" spans="1:16" x14ac:dyDescent="0.35">
      <c r="A125" s="69" t="s">
        <v>5</v>
      </c>
      <c r="B125" s="48">
        <v>1</v>
      </c>
      <c r="C125" s="56" t="s">
        <v>36</v>
      </c>
      <c r="D125">
        <v>6</v>
      </c>
      <c r="E125" s="69" t="s">
        <v>5</v>
      </c>
      <c r="G125" s="48">
        <v>1</v>
      </c>
      <c r="H125" s="56" t="s">
        <v>36</v>
      </c>
      <c r="J125" s="54">
        <v>6</v>
      </c>
      <c r="M125" s="12"/>
      <c r="N125" s="122"/>
      <c r="P125" s="55"/>
    </row>
    <row r="126" spans="1:16" x14ac:dyDescent="0.35">
      <c r="A126" s="69" t="s">
        <v>6</v>
      </c>
      <c r="B126" s="48">
        <v>0</v>
      </c>
      <c r="C126" s="55" t="s">
        <v>37</v>
      </c>
      <c r="D126">
        <v>6</v>
      </c>
      <c r="E126" s="69" t="s">
        <v>6</v>
      </c>
      <c r="G126" s="48">
        <v>0</v>
      </c>
      <c r="H126" s="55" t="s">
        <v>37</v>
      </c>
      <c r="J126" s="54">
        <v>1</v>
      </c>
      <c r="M126" s="12"/>
      <c r="N126" s="122"/>
      <c r="P126" s="55"/>
    </row>
    <row r="127" spans="1:16" x14ac:dyDescent="0.35">
      <c r="A127" s="69" t="s">
        <v>7</v>
      </c>
      <c r="B127" s="48">
        <v>0</v>
      </c>
      <c r="C127" s="55" t="s">
        <v>38</v>
      </c>
      <c r="D127">
        <v>11</v>
      </c>
      <c r="E127" s="69" t="s">
        <v>7</v>
      </c>
      <c r="G127" s="48">
        <v>1</v>
      </c>
      <c r="H127" s="55" t="s">
        <v>38</v>
      </c>
      <c r="J127" s="54">
        <v>8</v>
      </c>
      <c r="M127" s="12"/>
      <c r="N127" s="122"/>
      <c r="O127" s="12"/>
    </row>
    <row r="128" spans="1:16" x14ac:dyDescent="0.35">
      <c r="A128" s="69" t="s">
        <v>8</v>
      </c>
      <c r="B128" s="48">
        <v>0</v>
      </c>
      <c r="E128" s="69" t="s">
        <v>8</v>
      </c>
      <c r="G128" s="48">
        <v>0</v>
      </c>
      <c r="J128" s="54"/>
      <c r="M128" s="12"/>
      <c r="N128" s="122"/>
      <c r="O128" s="12"/>
    </row>
    <row r="129" spans="1:17" ht="15" thickBot="1" x14ac:dyDescent="0.4">
      <c r="A129" s="69" t="s">
        <v>20</v>
      </c>
      <c r="B129" s="48">
        <v>0</v>
      </c>
      <c r="E129" s="69" t="s">
        <v>20</v>
      </c>
      <c r="G129" s="48">
        <v>0</v>
      </c>
      <c r="J129" s="125"/>
      <c r="M129" s="12"/>
      <c r="O129" s="117"/>
      <c r="Q129" s="58"/>
    </row>
    <row r="130" spans="1:17" ht="15" thickBot="1" x14ac:dyDescent="0.4">
      <c r="A130" s="50"/>
      <c r="B130" s="53">
        <f>SUM(B121:B129)</f>
        <v>81</v>
      </c>
      <c r="C130" s="50"/>
      <c r="D130" s="70">
        <f>SUM(D121:D129)</f>
        <v>81</v>
      </c>
      <c r="E130" s="50"/>
      <c r="F130" s="51"/>
      <c r="G130" s="53">
        <f>SUM(G121:G129)</f>
        <v>74</v>
      </c>
      <c r="H130" s="51"/>
      <c r="I130" s="51"/>
      <c r="J130" s="71">
        <f>SUM(J121:J129)</f>
        <v>74</v>
      </c>
    </row>
    <row r="131" spans="1:17" ht="15" thickBot="1" x14ac:dyDescent="0.4"/>
    <row r="132" spans="1:17" x14ac:dyDescent="0.35">
      <c r="A132" s="103" t="s">
        <v>47</v>
      </c>
      <c r="B132" s="104">
        <f>B13</f>
        <v>50</v>
      </c>
      <c r="D132" s="300" t="s">
        <v>411</v>
      </c>
      <c r="E132" s="301"/>
      <c r="F132" s="302"/>
      <c r="G132" s="104">
        <f>D27</f>
        <v>33</v>
      </c>
    </row>
    <row r="133" spans="1:17" ht="29.5" thickBot="1" x14ac:dyDescent="0.4">
      <c r="A133" s="105" t="s">
        <v>456</v>
      </c>
      <c r="B133" s="101">
        <f>J103</f>
        <v>104</v>
      </c>
      <c r="D133" s="303" t="s">
        <v>412</v>
      </c>
      <c r="E133" s="304"/>
      <c r="F133" s="305"/>
      <c r="G133" s="110">
        <f>((C27-B134)/B27)</f>
        <v>0.91933205948325991</v>
      </c>
    </row>
    <row r="134" spans="1:17" ht="29" x14ac:dyDescent="0.35">
      <c r="A134" s="105" t="s">
        <v>457</v>
      </c>
      <c r="B134" s="126">
        <v>1004</v>
      </c>
    </row>
    <row r="135" spans="1:17" ht="15" thickBot="1" x14ac:dyDescent="0.4">
      <c r="A135" s="107" t="s">
        <v>198</v>
      </c>
      <c r="B135" s="101">
        <f>B130</f>
        <v>81</v>
      </c>
    </row>
    <row r="136" spans="1:17" ht="15" thickBot="1" x14ac:dyDescent="0.4">
      <c r="A136" s="108" t="s">
        <v>27</v>
      </c>
      <c r="B136" s="109">
        <f>C27</f>
        <v>12070</v>
      </c>
      <c r="D136" s="297" t="s">
        <v>82</v>
      </c>
      <c r="E136" s="298"/>
      <c r="F136" s="299"/>
      <c r="G136" s="111">
        <v>273</v>
      </c>
    </row>
  </sheetData>
  <mergeCells count="45">
    <mergeCell ref="D136:F136"/>
    <mergeCell ref="A120:B120"/>
    <mergeCell ref="C120:D120"/>
    <mergeCell ref="E120:G120"/>
    <mergeCell ref="H120:J120"/>
    <mergeCell ref="D132:F132"/>
    <mergeCell ref="D133:F133"/>
    <mergeCell ref="B115:D115"/>
    <mergeCell ref="E115:G115"/>
    <mergeCell ref="H115:J115"/>
    <mergeCell ref="A118:J118"/>
    <mergeCell ref="A119:D119"/>
    <mergeCell ref="E119:J119"/>
    <mergeCell ref="B113:D113"/>
    <mergeCell ref="E113:G113"/>
    <mergeCell ref="H113:J113"/>
    <mergeCell ref="B114:D114"/>
    <mergeCell ref="E114:G114"/>
    <mergeCell ref="H114:J114"/>
    <mergeCell ref="B111:D111"/>
    <mergeCell ref="E111:G111"/>
    <mergeCell ref="H111:J111"/>
    <mergeCell ref="B112:D112"/>
    <mergeCell ref="E112:G112"/>
    <mergeCell ref="H112:J112"/>
    <mergeCell ref="B109:D109"/>
    <mergeCell ref="E109:G109"/>
    <mergeCell ref="H109:J109"/>
    <mergeCell ref="B110:D110"/>
    <mergeCell ref="E110:G110"/>
    <mergeCell ref="H110:J110"/>
    <mergeCell ref="A105:B105"/>
    <mergeCell ref="B106:D107"/>
    <mergeCell ref="E106:G107"/>
    <mergeCell ref="H106:J107"/>
    <mergeCell ref="B108:D108"/>
    <mergeCell ref="E108:G108"/>
    <mergeCell ref="H108:J108"/>
    <mergeCell ref="A98:D98"/>
    <mergeCell ref="A16:D16"/>
    <mergeCell ref="A41:E41"/>
    <mergeCell ref="A95:D95"/>
    <mergeCell ref="A96:D96"/>
    <mergeCell ref="A97:D97"/>
    <mergeCell ref="A30:C30"/>
  </mergeCells>
  <printOptions horizontalCentered="1" verticalCentered="1"/>
  <pageMargins left="0.5" right="0.5" top="0.9" bottom="0.9" header="0.75" footer="0.3"/>
  <pageSetup scale="80" fitToHeight="4" orientation="landscape" r:id="rId1"/>
  <headerFooter>
    <oddHeader>&amp;CMarch 2022 Membership Dashboard</oddHeader>
  </headerFooter>
  <rowBreaks count="3" manualBreakCount="3">
    <brk id="52" max="16383" man="1"/>
    <brk id="92" max="9" man="1"/>
    <brk id="116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02DDC-DDAF-4185-92F7-25E28573DDD1}">
  <sheetPr>
    <pageSetUpPr fitToPage="1"/>
  </sheetPr>
  <dimension ref="A2:Q136"/>
  <sheetViews>
    <sheetView topLeftCell="A93" zoomScaleNormal="100" workbookViewId="0">
      <selection activeCell="C18" sqref="C18"/>
    </sheetView>
  </sheetViews>
  <sheetFormatPr defaultColWidth="9.1796875" defaultRowHeight="14.5" x14ac:dyDescent="0.35"/>
  <cols>
    <col min="1" max="1" width="28.81640625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32</v>
      </c>
    </row>
    <row r="5" spans="1:6" x14ac:dyDescent="0.35">
      <c r="A5" s="49" t="s">
        <v>2</v>
      </c>
      <c r="B5" s="54">
        <v>9</v>
      </c>
    </row>
    <row r="6" spans="1:6" x14ac:dyDescent="0.35">
      <c r="A6" s="49" t="s">
        <v>3</v>
      </c>
      <c r="B6" s="54">
        <v>8</v>
      </c>
    </row>
    <row r="7" spans="1:6" x14ac:dyDescent="0.35">
      <c r="A7" s="49" t="s">
        <v>4</v>
      </c>
      <c r="B7" s="54">
        <v>6</v>
      </c>
    </row>
    <row r="8" spans="1:6" x14ac:dyDescent="0.35">
      <c r="A8" s="49" t="s">
        <v>5</v>
      </c>
      <c r="B8" s="54">
        <v>1</v>
      </c>
    </row>
    <row r="9" spans="1:6" x14ac:dyDescent="0.35">
      <c r="A9" s="49" t="s">
        <v>6</v>
      </c>
      <c r="B9" s="54">
        <v>21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77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48" t="s">
        <v>17</v>
      </c>
      <c r="B16" s="249"/>
      <c r="C16" s="249"/>
      <c r="D16" s="250"/>
      <c r="E16" s="8"/>
      <c r="F16" s="112" t="s">
        <v>117</v>
      </c>
    </row>
    <row r="17" spans="1:13" ht="30.5" thickBot="1" x14ac:dyDescent="0.4">
      <c r="A17" s="16"/>
      <c r="B17" s="28" t="s">
        <v>368</v>
      </c>
      <c r="C17" s="28" t="s">
        <v>464</v>
      </c>
      <c r="D17" s="29" t="s">
        <v>21</v>
      </c>
    </row>
    <row r="18" spans="1:13" ht="15" thickTop="1" x14ac:dyDescent="0.35">
      <c r="A18" s="17" t="s">
        <v>1</v>
      </c>
      <c r="B18" s="30">
        <v>4480</v>
      </c>
      <c r="C18" s="30">
        <v>4360</v>
      </c>
      <c r="D18" s="31">
        <f t="shared" ref="D18:D27" si="0">C18-B18</f>
        <v>-120</v>
      </c>
      <c r="M18" s="68"/>
    </row>
    <row r="19" spans="1:13" x14ac:dyDescent="0.35">
      <c r="A19" s="17" t="s">
        <v>2</v>
      </c>
      <c r="B19" s="30">
        <v>6049</v>
      </c>
      <c r="C19" s="30">
        <v>6102</v>
      </c>
      <c r="D19" s="31">
        <f t="shared" si="0"/>
        <v>53</v>
      </c>
      <c r="E19" s="12"/>
    </row>
    <row r="20" spans="1:13" x14ac:dyDescent="0.35">
      <c r="A20" s="17" t="s">
        <v>3</v>
      </c>
      <c r="B20" s="30">
        <v>1198</v>
      </c>
      <c r="C20" s="30">
        <v>1181</v>
      </c>
      <c r="D20" s="31">
        <f t="shared" si="0"/>
        <v>-17</v>
      </c>
      <c r="E20" s="12"/>
    </row>
    <row r="21" spans="1:13" x14ac:dyDescent="0.35">
      <c r="A21" s="17" t="s">
        <v>4</v>
      </c>
      <c r="B21" s="30">
        <v>176</v>
      </c>
      <c r="C21" s="30">
        <v>159</v>
      </c>
      <c r="D21" s="31">
        <f t="shared" si="0"/>
        <v>-17</v>
      </c>
      <c r="E21" s="12"/>
    </row>
    <row r="22" spans="1:13" x14ac:dyDescent="0.35">
      <c r="A22" s="17" t="s">
        <v>5</v>
      </c>
      <c r="B22" s="30">
        <v>180</v>
      </c>
      <c r="C22" s="30">
        <v>186</v>
      </c>
      <c r="D22" s="31">
        <f t="shared" si="0"/>
        <v>6</v>
      </c>
      <c r="E22" s="12"/>
    </row>
    <row r="23" spans="1:13" x14ac:dyDescent="0.35">
      <c r="A23" s="17" t="s">
        <v>6</v>
      </c>
      <c r="B23" s="30">
        <v>77</v>
      </c>
      <c r="C23" s="30">
        <v>107</v>
      </c>
      <c r="D23" s="31">
        <f t="shared" si="0"/>
        <v>30</v>
      </c>
      <c r="E23" s="12"/>
    </row>
    <row r="24" spans="1:13" x14ac:dyDescent="0.35">
      <c r="A24" s="17" t="s">
        <v>7</v>
      </c>
      <c r="B24" s="30">
        <v>43</v>
      </c>
      <c r="C24" s="30">
        <v>0</v>
      </c>
      <c r="D24" s="31">
        <f t="shared" si="0"/>
        <v>-43</v>
      </c>
      <c r="E24" s="12"/>
    </row>
    <row r="25" spans="1:13" x14ac:dyDescent="0.35">
      <c r="A25" s="17" t="s">
        <v>8</v>
      </c>
      <c r="B25" s="15">
        <v>76</v>
      </c>
      <c r="C25" s="15">
        <v>85</v>
      </c>
      <c r="D25" s="18">
        <f t="shared" si="0"/>
        <v>9</v>
      </c>
      <c r="E25" s="12"/>
    </row>
    <row r="26" spans="1:13" x14ac:dyDescent="0.35">
      <c r="A26" s="17" t="s">
        <v>20</v>
      </c>
      <c r="B26" s="15">
        <v>48</v>
      </c>
      <c r="C26" s="15">
        <v>49</v>
      </c>
      <c r="D26" s="18">
        <f t="shared" si="0"/>
        <v>1</v>
      </c>
      <c r="E26" s="12"/>
    </row>
    <row r="27" spans="1:13" ht="15" thickBot="1" x14ac:dyDescent="0.4">
      <c r="A27" s="19"/>
      <c r="B27" s="37">
        <f>SUM(B18:B26)</f>
        <v>12327</v>
      </c>
      <c r="C27" s="37">
        <f>SUM(C18:C26)</f>
        <v>12229</v>
      </c>
      <c r="D27" s="21">
        <f t="shared" si="0"/>
        <v>-98</v>
      </c>
      <c r="E27" s="12"/>
    </row>
    <row r="28" spans="1:13" x14ac:dyDescent="0.35">
      <c r="B28" s="116"/>
      <c r="C28" s="116"/>
      <c r="D28" s="117"/>
      <c r="E28" s="12"/>
    </row>
    <row r="29" spans="1:13" ht="15" thickBot="1" x14ac:dyDescent="0.4">
      <c r="B29" s="116"/>
      <c r="C29" s="116"/>
      <c r="D29" s="117"/>
      <c r="E29" s="12"/>
      <c r="F29" s="112" t="s">
        <v>458</v>
      </c>
    </row>
    <row r="30" spans="1:13" ht="17" x14ac:dyDescent="0.4">
      <c r="A30" s="293" t="s">
        <v>459</v>
      </c>
      <c r="B30" s="294"/>
      <c r="C30" s="295"/>
      <c r="D30" s="117"/>
      <c r="E30" s="12"/>
    </row>
    <row r="31" spans="1:13" x14ac:dyDescent="0.35">
      <c r="A31" s="49" t="s">
        <v>1</v>
      </c>
      <c r="B31" s="30">
        <f>SUM(C18+C21)</f>
        <v>4519</v>
      </c>
      <c r="C31" s="128">
        <f>SUM((B31/B36))</f>
        <v>0.36953144165508217</v>
      </c>
      <c r="D31" s="117"/>
      <c r="E31" s="12"/>
    </row>
    <row r="32" spans="1:13" x14ac:dyDescent="0.35">
      <c r="A32" s="49" t="s">
        <v>2</v>
      </c>
      <c r="B32" s="30">
        <f>SUM(C19+C22)</f>
        <v>6288</v>
      </c>
      <c r="C32" s="128">
        <f>SUM(B32/B36)</f>
        <v>0.5141875868836373</v>
      </c>
      <c r="D32" s="117"/>
      <c r="E32" s="12"/>
    </row>
    <row r="33" spans="1:11" x14ac:dyDescent="0.35">
      <c r="A33" s="49" t="s">
        <v>3</v>
      </c>
      <c r="B33" s="30">
        <f>SUM(C20+C23)</f>
        <v>1288</v>
      </c>
      <c r="C33" s="128">
        <f>SUM(B33/B36)</f>
        <v>0.10532341156267888</v>
      </c>
      <c r="D33" s="117"/>
      <c r="E33" s="12"/>
    </row>
    <row r="34" spans="1:11" x14ac:dyDescent="0.35">
      <c r="A34" s="49" t="s">
        <v>8</v>
      </c>
      <c r="B34" s="15">
        <f>C25</f>
        <v>85</v>
      </c>
      <c r="C34" s="129">
        <f>SUM(B34/B36)</f>
        <v>6.9506909804562924E-3</v>
      </c>
      <c r="D34" s="117"/>
      <c r="E34" s="12"/>
    </row>
    <row r="35" spans="1:11" x14ac:dyDescent="0.35">
      <c r="A35" s="49" t="s">
        <v>20</v>
      </c>
      <c r="B35" s="15">
        <f>C26</f>
        <v>49</v>
      </c>
      <c r="C35" s="129">
        <f>SUM(B35/B36)</f>
        <v>4.0068689181453924E-3</v>
      </c>
      <c r="D35" s="117"/>
      <c r="E35" s="12"/>
    </row>
    <row r="36" spans="1:11" ht="15" thickBot="1" x14ac:dyDescent="0.4">
      <c r="A36" s="50"/>
      <c r="B36" s="127">
        <f>SUM(B31:B35)</f>
        <v>12229</v>
      </c>
      <c r="C36" s="130">
        <f>SUM(C31:C35)</f>
        <v>1.0000000000000002</v>
      </c>
      <c r="D36" s="117"/>
      <c r="E36" s="12"/>
    </row>
    <row r="37" spans="1:11" x14ac:dyDescent="0.35">
      <c r="B37" s="116"/>
      <c r="C37" s="116"/>
      <c r="D37" s="117"/>
      <c r="E37" s="12"/>
    </row>
    <row r="38" spans="1:11" x14ac:dyDescent="0.35">
      <c r="B38" s="116"/>
      <c r="C38" s="116"/>
      <c r="D38" s="117"/>
      <c r="E38" s="12"/>
    </row>
    <row r="39" spans="1:11" x14ac:dyDescent="0.35">
      <c r="B39" s="116"/>
      <c r="C39" s="116"/>
      <c r="D39" s="117"/>
      <c r="E39" s="12"/>
    </row>
    <row r="40" spans="1:11" ht="15" thickBot="1" x14ac:dyDescent="0.4"/>
    <row r="41" spans="1:11" ht="17" x14ac:dyDescent="0.4">
      <c r="A41" s="290" t="s">
        <v>428</v>
      </c>
      <c r="B41" s="291"/>
      <c r="C41" s="291"/>
      <c r="D41" s="291"/>
      <c r="E41" s="292"/>
      <c r="F41" s="119"/>
    </row>
    <row r="42" spans="1:11" ht="39.75" customHeight="1" thickBot="1" x14ac:dyDescent="0.4">
      <c r="A42" s="16"/>
      <c r="B42" s="28" t="s">
        <v>449</v>
      </c>
      <c r="C42" s="28" t="s">
        <v>464</v>
      </c>
      <c r="D42" s="28" t="s">
        <v>430</v>
      </c>
      <c r="E42" s="28" t="s">
        <v>429</v>
      </c>
      <c r="F42" s="119"/>
      <c r="I42" s="123"/>
      <c r="J42" s="123"/>
    </row>
    <row r="43" spans="1:11" ht="15" thickTop="1" x14ac:dyDescent="0.35">
      <c r="A43" s="17" t="s">
        <v>1</v>
      </c>
      <c r="B43" s="30">
        <v>4315</v>
      </c>
      <c r="C43" s="30">
        <f t="shared" ref="C43:C48" si="1">C18</f>
        <v>4360</v>
      </c>
      <c r="D43" s="120">
        <f>C43-B43</f>
        <v>45</v>
      </c>
      <c r="E43" s="113">
        <f t="shared" ref="E43:E51" si="2">((C43-B43)/B43)*100</f>
        <v>1.0428736964078795</v>
      </c>
      <c r="H43" s="124"/>
      <c r="I43" s="30"/>
      <c r="J43" s="30"/>
      <c r="K43" s="68"/>
    </row>
    <row r="44" spans="1:11" x14ac:dyDescent="0.35">
      <c r="A44" s="17" t="s">
        <v>2</v>
      </c>
      <c r="B44" s="30">
        <v>5959</v>
      </c>
      <c r="C44" s="30">
        <f t="shared" si="1"/>
        <v>6102</v>
      </c>
      <c r="D44" s="120">
        <f t="shared" ref="D44:D51" si="3">C44-B44</f>
        <v>143</v>
      </c>
      <c r="E44" s="113">
        <f t="shared" si="2"/>
        <v>2.3997314985735865</v>
      </c>
      <c r="H44" s="124"/>
      <c r="I44" s="30"/>
      <c r="J44" s="30"/>
      <c r="K44" s="68"/>
    </row>
    <row r="45" spans="1:11" x14ac:dyDescent="0.35">
      <c r="A45" s="17" t="s">
        <v>3</v>
      </c>
      <c r="B45" s="30">
        <v>1225</v>
      </c>
      <c r="C45" s="30">
        <f t="shared" si="1"/>
        <v>1181</v>
      </c>
      <c r="D45" s="120">
        <f t="shared" si="3"/>
        <v>-44</v>
      </c>
      <c r="E45" s="113">
        <f t="shared" si="2"/>
        <v>-3.5918367346938775</v>
      </c>
      <c r="H45" s="124"/>
      <c r="I45" s="30"/>
      <c r="J45" s="30"/>
      <c r="K45" s="68"/>
    </row>
    <row r="46" spans="1:11" x14ac:dyDescent="0.35">
      <c r="A46" s="17" t="s">
        <v>4</v>
      </c>
      <c r="B46" s="30">
        <v>159</v>
      </c>
      <c r="C46" s="30">
        <f t="shared" si="1"/>
        <v>159</v>
      </c>
      <c r="D46" s="120">
        <f t="shared" si="3"/>
        <v>0</v>
      </c>
      <c r="E46" s="113">
        <f t="shared" si="2"/>
        <v>0</v>
      </c>
      <c r="H46" s="124"/>
      <c r="I46" s="30"/>
      <c r="J46" s="30"/>
      <c r="K46" s="68"/>
    </row>
    <row r="47" spans="1:11" x14ac:dyDescent="0.35">
      <c r="A47" s="17" t="s">
        <v>5</v>
      </c>
      <c r="B47" s="30">
        <v>181</v>
      </c>
      <c r="C47" s="30">
        <f t="shared" si="1"/>
        <v>186</v>
      </c>
      <c r="D47" s="120">
        <f t="shared" si="3"/>
        <v>5</v>
      </c>
      <c r="E47" s="113">
        <f t="shared" si="2"/>
        <v>2.7624309392265194</v>
      </c>
      <c r="H47" s="124"/>
      <c r="I47" s="30"/>
      <c r="J47" s="30"/>
      <c r="K47" s="68"/>
    </row>
    <row r="48" spans="1:11" x14ac:dyDescent="0.35">
      <c r="A48" s="17" t="s">
        <v>6</v>
      </c>
      <c r="B48" s="30">
        <v>97</v>
      </c>
      <c r="C48" s="30">
        <f t="shared" si="1"/>
        <v>107</v>
      </c>
      <c r="D48" s="120">
        <f t="shared" si="3"/>
        <v>10</v>
      </c>
      <c r="E48" s="113">
        <f t="shared" si="2"/>
        <v>10.309278350515463</v>
      </c>
      <c r="H48" s="124"/>
      <c r="I48" s="30"/>
      <c r="J48" s="30"/>
      <c r="K48" s="68"/>
    </row>
    <row r="49" spans="1:14" x14ac:dyDescent="0.35">
      <c r="A49" s="17" t="s">
        <v>8</v>
      </c>
      <c r="B49" s="15">
        <v>85</v>
      </c>
      <c r="C49" s="15">
        <f>C25</f>
        <v>85</v>
      </c>
      <c r="D49" s="120">
        <f t="shared" si="3"/>
        <v>0</v>
      </c>
      <c r="E49" s="113">
        <f t="shared" si="2"/>
        <v>0</v>
      </c>
      <c r="H49" s="124"/>
      <c r="I49" s="30"/>
      <c r="J49" s="30"/>
      <c r="K49" s="68"/>
    </row>
    <row r="50" spans="1:14" x14ac:dyDescent="0.35">
      <c r="A50" s="17" t="s">
        <v>20</v>
      </c>
      <c r="B50" s="15">
        <v>49</v>
      </c>
      <c r="C50" s="15">
        <f>C26</f>
        <v>49</v>
      </c>
      <c r="D50" s="120">
        <f t="shared" si="3"/>
        <v>0</v>
      </c>
      <c r="E50" s="113">
        <f t="shared" si="2"/>
        <v>0</v>
      </c>
      <c r="H50" s="124"/>
      <c r="I50" s="15"/>
      <c r="J50" s="15"/>
      <c r="K50" s="68"/>
    </row>
    <row r="51" spans="1:14" ht="15" thickBot="1" x14ac:dyDescent="0.4">
      <c r="A51" s="16"/>
      <c r="B51" s="115">
        <f>SUM(B43:B50)</f>
        <v>12070</v>
      </c>
      <c r="C51" s="115">
        <f>SUM(C43:C50)</f>
        <v>12229</v>
      </c>
      <c r="D51" s="121">
        <f t="shared" si="3"/>
        <v>159</v>
      </c>
      <c r="E51" s="114">
        <f t="shared" si="2"/>
        <v>1.3173156586578294</v>
      </c>
      <c r="H51" s="124"/>
      <c r="I51" s="15"/>
      <c r="J51" s="15"/>
      <c r="K51" s="68"/>
    </row>
    <row r="52" spans="1:14" x14ac:dyDescent="0.35">
      <c r="A52" s="118"/>
      <c r="B52" s="118"/>
      <c r="C52" s="118"/>
      <c r="D52" s="118"/>
      <c r="E52" s="118"/>
      <c r="I52" s="68"/>
      <c r="J52" s="68"/>
      <c r="K52" s="68"/>
    </row>
    <row r="53" spans="1:14" ht="15" thickBot="1" x14ac:dyDescent="0.4"/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J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81" t="s">
        <v>7</v>
      </c>
      <c r="I55" s="81" t="s">
        <v>55</v>
      </c>
      <c r="J55" s="83" t="s">
        <v>42</v>
      </c>
    </row>
    <row r="56" spans="1:14" x14ac:dyDescent="0.35">
      <c r="A56" s="49" t="s">
        <v>32</v>
      </c>
      <c r="B56" s="84">
        <v>750</v>
      </c>
      <c r="C56" s="84">
        <v>1028</v>
      </c>
      <c r="D56" s="84">
        <v>165</v>
      </c>
      <c r="E56" s="84">
        <v>32</v>
      </c>
      <c r="F56" s="84">
        <v>24</v>
      </c>
      <c r="G56" s="84">
        <v>12</v>
      </c>
      <c r="H56" s="84">
        <v>0</v>
      </c>
      <c r="I56" s="84">
        <v>41</v>
      </c>
      <c r="J56" s="85">
        <f t="shared" ref="J56:J62" si="4">SUM(B56:I56)</f>
        <v>2052</v>
      </c>
    </row>
    <row r="57" spans="1:14" x14ac:dyDescent="0.35">
      <c r="A57" s="49" t="s">
        <v>33</v>
      </c>
      <c r="B57" s="84">
        <v>750</v>
      </c>
      <c r="C57" s="84">
        <v>1036</v>
      </c>
      <c r="D57" s="84">
        <v>176</v>
      </c>
      <c r="E57" s="84">
        <v>20</v>
      </c>
      <c r="F57" s="84">
        <v>33</v>
      </c>
      <c r="G57" s="84">
        <v>12</v>
      </c>
      <c r="H57" s="84">
        <v>0</v>
      </c>
      <c r="I57" s="84">
        <v>0</v>
      </c>
      <c r="J57" s="85">
        <f t="shared" si="4"/>
        <v>2027</v>
      </c>
    </row>
    <row r="58" spans="1:14" x14ac:dyDescent="0.35">
      <c r="A58" s="49" t="s">
        <v>34</v>
      </c>
      <c r="B58" s="84">
        <v>783</v>
      </c>
      <c r="C58" s="84">
        <v>1062</v>
      </c>
      <c r="D58" s="84">
        <v>169</v>
      </c>
      <c r="E58" s="84">
        <v>32</v>
      </c>
      <c r="F58" s="84">
        <v>28</v>
      </c>
      <c r="G58" s="84">
        <v>26</v>
      </c>
      <c r="H58" s="84">
        <v>0</v>
      </c>
      <c r="I58" s="84">
        <v>0</v>
      </c>
      <c r="J58" s="85">
        <f t="shared" si="4"/>
        <v>2100</v>
      </c>
      <c r="M58" s="68"/>
    </row>
    <row r="59" spans="1:14" x14ac:dyDescent="0.35">
      <c r="A59" s="49" t="s">
        <v>35</v>
      </c>
      <c r="B59" s="84">
        <v>625</v>
      </c>
      <c r="C59" s="84">
        <v>961</v>
      </c>
      <c r="D59" s="84">
        <v>193</v>
      </c>
      <c r="E59" s="84">
        <v>19</v>
      </c>
      <c r="F59" s="84">
        <v>27</v>
      </c>
      <c r="G59" s="84">
        <v>15</v>
      </c>
      <c r="H59" s="84">
        <v>0</v>
      </c>
      <c r="I59" s="84"/>
      <c r="J59" s="85">
        <f t="shared" si="4"/>
        <v>1840</v>
      </c>
    </row>
    <row r="60" spans="1:14" x14ac:dyDescent="0.35">
      <c r="A60" s="49" t="s">
        <v>36</v>
      </c>
      <c r="B60" s="84">
        <v>456</v>
      </c>
      <c r="C60" s="84">
        <v>614</v>
      </c>
      <c r="D60" s="84">
        <v>134</v>
      </c>
      <c r="E60" s="84">
        <v>7</v>
      </c>
      <c r="F60" s="84">
        <v>22</v>
      </c>
      <c r="G60" s="84">
        <v>11</v>
      </c>
      <c r="H60" s="84">
        <v>0</v>
      </c>
      <c r="I60" s="84">
        <v>1</v>
      </c>
      <c r="J60" s="85">
        <f t="shared" si="4"/>
        <v>1245</v>
      </c>
    </row>
    <row r="61" spans="1:14" x14ac:dyDescent="0.35">
      <c r="A61" s="49" t="s">
        <v>37</v>
      </c>
      <c r="B61" s="84">
        <v>411</v>
      </c>
      <c r="C61" s="84">
        <v>518</v>
      </c>
      <c r="D61" s="84">
        <v>120</v>
      </c>
      <c r="E61" s="84">
        <v>25</v>
      </c>
      <c r="F61" s="84">
        <v>21</v>
      </c>
      <c r="G61" s="84">
        <v>7</v>
      </c>
      <c r="H61" s="84">
        <v>0</v>
      </c>
      <c r="I61" s="84">
        <v>0</v>
      </c>
      <c r="J61" s="85">
        <f t="shared" si="4"/>
        <v>1102</v>
      </c>
    </row>
    <row r="62" spans="1:14" x14ac:dyDescent="0.35">
      <c r="A62" s="49" t="s">
        <v>38</v>
      </c>
      <c r="B62" s="84">
        <v>624</v>
      </c>
      <c r="C62" s="84">
        <v>925</v>
      </c>
      <c r="D62" s="84">
        <v>224</v>
      </c>
      <c r="E62" s="84">
        <v>26</v>
      </c>
      <c r="F62" s="84">
        <v>33</v>
      </c>
      <c r="G62" s="84">
        <v>24</v>
      </c>
      <c r="H62" s="84">
        <v>0</v>
      </c>
      <c r="I62" s="84">
        <v>7</v>
      </c>
      <c r="J62" s="85">
        <f t="shared" si="4"/>
        <v>1863</v>
      </c>
    </row>
    <row r="63" spans="1:14" ht="15" thickBot="1" x14ac:dyDescent="0.4">
      <c r="A63" s="50"/>
      <c r="B63" s="86">
        <f t="shared" ref="B63:J63" si="5">SUM(B56:B62)</f>
        <v>4399</v>
      </c>
      <c r="C63" s="86">
        <f t="shared" si="5"/>
        <v>6144</v>
      </c>
      <c r="D63" s="86">
        <f t="shared" si="5"/>
        <v>1181</v>
      </c>
      <c r="E63" s="86">
        <f t="shared" si="5"/>
        <v>161</v>
      </c>
      <c r="F63" s="86">
        <f t="shared" si="5"/>
        <v>188</v>
      </c>
      <c r="G63" s="86">
        <f t="shared" si="5"/>
        <v>107</v>
      </c>
      <c r="H63" s="86">
        <f t="shared" si="5"/>
        <v>0</v>
      </c>
      <c r="I63" s="86">
        <f t="shared" si="5"/>
        <v>49</v>
      </c>
      <c r="J63" s="87">
        <f t="shared" si="5"/>
        <v>12229</v>
      </c>
    </row>
    <row r="64" spans="1:14" x14ac:dyDescent="0.35">
      <c r="K64" s="10"/>
      <c r="L64" s="10"/>
      <c r="M64" s="10"/>
      <c r="N64" s="10"/>
    </row>
    <row r="94" spans="1:5" ht="15" thickBot="1" x14ac:dyDescent="0.4"/>
    <row r="95" spans="1:5" x14ac:dyDescent="0.35">
      <c r="A95" s="285" t="s">
        <v>465</v>
      </c>
      <c r="B95" s="286"/>
      <c r="C95" s="286"/>
      <c r="D95" s="286"/>
      <c r="E95" s="99">
        <v>22</v>
      </c>
    </row>
    <row r="96" spans="1:5" x14ac:dyDescent="0.35">
      <c r="A96" s="287" t="s">
        <v>466</v>
      </c>
      <c r="B96" s="251"/>
      <c r="C96" s="251"/>
      <c r="D96" s="251"/>
      <c r="E96" s="100">
        <v>33</v>
      </c>
    </row>
    <row r="97" spans="1:10" x14ac:dyDescent="0.35">
      <c r="A97" s="287" t="s">
        <v>467</v>
      </c>
      <c r="B97" s="251"/>
      <c r="C97" s="251"/>
      <c r="D97" s="251"/>
      <c r="E97" s="101">
        <v>7</v>
      </c>
    </row>
    <row r="98" spans="1:10" ht="15" thickBot="1" x14ac:dyDescent="0.4">
      <c r="A98" s="288" t="s">
        <v>468</v>
      </c>
      <c r="B98" s="289"/>
      <c r="C98" s="289"/>
      <c r="D98" s="289"/>
      <c r="E98" s="102">
        <v>20</v>
      </c>
    </row>
    <row r="99" spans="1:10" ht="15" thickBot="1" x14ac:dyDescent="0.4"/>
    <row r="100" spans="1:10" ht="17.5" thickBot="1" x14ac:dyDescent="0.45">
      <c r="A100" s="91" t="s">
        <v>216</v>
      </c>
      <c r="B100" s="92"/>
      <c r="C100" s="92"/>
      <c r="D100" s="79"/>
      <c r="E100" s="79"/>
      <c r="F100" s="79"/>
      <c r="G100" s="79"/>
      <c r="H100" s="79"/>
      <c r="I100" s="79"/>
      <c r="J100" s="74"/>
    </row>
    <row r="101" spans="1:10" ht="15" thickTop="1" x14ac:dyDescent="0.35">
      <c r="A101" s="80"/>
      <c r="J101" s="54"/>
    </row>
    <row r="102" spans="1:10" ht="15" thickBot="1" x14ac:dyDescent="0.4">
      <c r="A102" s="93">
        <v>44713</v>
      </c>
      <c r="B102" s="43">
        <v>44682</v>
      </c>
      <c r="C102" s="43">
        <v>44652</v>
      </c>
      <c r="D102" s="43" t="s">
        <v>469</v>
      </c>
      <c r="E102" s="43" t="s">
        <v>446</v>
      </c>
      <c r="F102" s="43" t="s">
        <v>409</v>
      </c>
      <c r="G102" s="72">
        <v>2020</v>
      </c>
      <c r="H102" s="45">
        <v>2019</v>
      </c>
      <c r="I102" s="43" t="s">
        <v>372</v>
      </c>
      <c r="J102" s="94" t="s">
        <v>44</v>
      </c>
    </row>
    <row r="103" spans="1:10" ht="15.5" thickTop="1" thickBot="1" x14ac:dyDescent="0.4">
      <c r="A103" s="95">
        <v>16</v>
      </c>
      <c r="B103" s="96">
        <v>5</v>
      </c>
      <c r="C103" s="96">
        <v>4</v>
      </c>
      <c r="D103" s="96">
        <v>11</v>
      </c>
      <c r="E103" s="96">
        <v>13</v>
      </c>
      <c r="F103" s="96">
        <v>6</v>
      </c>
      <c r="G103" s="96">
        <v>15</v>
      </c>
      <c r="H103" s="96">
        <v>5</v>
      </c>
      <c r="I103" s="96">
        <v>14</v>
      </c>
      <c r="J103" s="97">
        <f>SUM(A103:I103)</f>
        <v>89</v>
      </c>
    </row>
    <row r="104" spans="1:10" ht="15" thickBot="1" x14ac:dyDescent="0.4">
      <c r="A104" s="62"/>
      <c r="B104" s="62"/>
      <c r="C104" s="62"/>
      <c r="D104" s="62"/>
      <c r="E104" s="62"/>
      <c r="F104" s="62"/>
      <c r="G104" s="62"/>
      <c r="H104" s="62"/>
      <c r="I104" s="62"/>
      <c r="J104" s="63"/>
    </row>
    <row r="105" spans="1:10" ht="17.5" thickBot="1" x14ac:dyDescent="0.45">
      <c r="A105" s="283" t="s">
        <v>204</v>
      </c>
      <c r="B105" s="284"/>
      <c r="C105" s="88"/>
      <c r="D105" s="88"/>
      <c r="E105" s="88"/>
      <c r="F105" s="88"/>
      <c r="G105" s="88"/>
      <c r="H105" s="88"/>
      <c r="I105" s="88"/>
      <c r="J105" s="89"/>
    </row>
    <row r="106" spans="1:10" ht="15.5" thickTop="1" thickBot="1" x14ac:dyDescent="0.4">
      <c r="A106" s="90" t="s">
        <v>463</v>
      </c>
      <c r="B106" s="265" t="s">
        <v>218</v>
      </c>
      <c r="C106" s="265"/>
      <c r="D106" s="265"/>
      <c r="E106" s="265" t="s">
        <v>219</v>
      </c>
      <c r="F106" s="265"/>
      <c r="G106" s="265"/>
      <c r="H106" s="265" t="s">
        <v>220</v>
      </c>
      <c r="I106" s="265"/>
      <c r="J106" s="282"/>
    </row>
    <row r="107" spans="1:10" ht="15" thickBot="1" x14ac:dyDescent="0.4">
      <c r="A107" s="64" t="s">
        <v>207</v>
      </c>
      <c r="B107" s="265"/>
      <c r="C107" s="265"/>
      <c r="D107" s="265"/>
      <c r="E107" s="265"/>
      <c r="F107" s="265"/>
      <c r="G107" s="265"/>
      <c r="H107" s="265"/>
      <c r="I107" s="265"/>
      <c r="J107" s="282"/>
    </row>
    <row r="108" spans="1:10" x14ac:dyDescent="0.35">
      <c r="A108" s="49" t="s">
        <v>1</v>
      </c>
      <c r="B108" s="266">
        <v>210</v>
      </c>
      <c r="C108" s="266"/>
      <c r="D108" s="266"/>
      <c r="E108" s="264">
        <v>103</v>
      </c>
      <c r="F108" s="263"/>
      <c r="G108" s="263"/>
      <c r="H108" s="264">
        <v>174</v>
      </c>
      <c r="I108" s="263"/>
      <c r="J108" s="281"/>
    </row>
    <row r="109" spans="1:10" x14ac:dyDescent="0.35">
      <c r="A109" s="49" t="s">
        <v>2</v>
      </c>
      <c r="B109" s="263">
        <v>310</v>
      </c>
      <c r="C109" s="263"/>
      <c r="D109" s="263"/>
      <c r="E109" s="264">
        <v>47</v>
      </c>
      <c r="F109" s="263"/>
      <c r="G109" s="263"/>
      <c r="H109" s="264">
        <v>129</v>
      </c>
      <c r="I109" s="263"/>
      <c r="J109" s="281"/>
    </row>
    <row r="110" spans="1:10" x14ac:dyDescent="0.35">
      <c r="A110" s="49" t="s">
        <v>3</v>
      </c>
      <c r="B110" s="263">
        <v>190</v>
      </c>
      <c r="C110" s="263"/>
      <c r="D110" s="263"/>
      <c r="E110" s="264">
        <v>117</v>
      </c>
      <c r="F110" s="263"/>
      <c r="G110" s="263"/>
      <c r="H110" s="264">
        <v>104</v>
      </c>
      <c r="I110" s="263"/>
      <c r="J110" s="281"/>
    </row>
    <row r="111" spans="1:10" x14ac:dyDescent="0.35">
      <c r="A111" s="49" t="s">
        <v>4</v>
      </c>
      <c r="B111" s="263">
        <v>10</v>
      </c>
      <c r="C111" s="263"/>
      <c r="D111" s="263"/>
      <c r="E111" s="264">
        <v>6</v>
      </c>
      <c r="F111" s="263"/>
      <c r="G111" s="263"/>
      <c r="H111" s="264">
        <v>10</v>
      </c>
      <c r="I111" s="263"/>
      <c r="J111" s="281"/>
    </row>
    <row r="112" spans="1:10" x14ac:dyDescent="0.35">
      <c r="A112" s="49" t="s">
        <v>5</v>
      </c>
      <c r="B112" s="263">
        <v>11</v>
      </c>
      <c r="C112" s="263"/>
      <c r="D112" s="263"/>
      <c r="E112" s="264">
        <v>7</v>
      </c>
      <c r="F112" s="263"/>
      <c r="G112" s="263"/>
      <c r="H112" s="264">
        <v>3</v>
      </c>
      <c r="I112" s="263"/>
      <c r="J112" s="281"/>
    </row>
    <row r="113" spans="1:16" x14ac:dyDescent="0.35">
      <c r="A113" s="49" t="s">
        <v>6</v>
      </c>
      <c r="B113" s="263">
        <v>20</v>
      </c>
      <c r="C113" s="263"/>
      <c r="D113" s="263"/>
      <c r="E113" s="264">
        <v>13</v>
      </c>
      <c r="F113" s="263"/>
      <c r="G113" s="263"/>
      <c r="H113" s="264">
        <v>13</v>
      </c>
      <c r="I113" s="263"/>
      <c r="J113" s="281"/>
    </row>
    <row r="114" spans="1:16" x14ac:dyDescent="0.35">
      <c r="A114" s="49" t="s">
        <v>7</v>
      </c>
      <c r="B114" s="263">
        <v>0</v>
      </c>
      <c r="C114" s="263"/>
      <c r="D114" s="263"/>
      <c r="E114" s="264">
        <v>0</v>
      </c>
      <c r="F114" s="263"/>
      <c r="G114" s="263"/>
      <c r="H114" s="264">
        <v>0</v>
      </c>
      <c r="I114" s="263"/>
      <c r="J114" s="281"/>
    </row>
    <row r="115" spans="1:16" ht="15" thickBot="1" x14ac:dyDescent="0.4">
      <c r="A115" s="75" t="s">
        <v>15</v>
      </c>
      <c r="B115" s="278">
        <f>SUM(B108:D114)</f>
        <v>751</v>
      </c>
      <c r="C115" s="279"/>
      <c r="D115" s="279"/>
      <c r="E115" s="278">
        <f>SUM(E108:G114)</f>
        <v>293</v>
      </c>
      <c r="F115" s="279"/>
      <c r="G115" s="279"/>
      <c r="H115" s="278">
        <f>SUM(H108:J114)</f>
        <v>433</v>
      </c>
      <c r="I115" s="279"/>
      <c r="J115" s="280"/>
    </row>
    <row r="118" spans="1:16" ht="16" thickBot="1" x14ac:dyDescent="0.4">
      <c r="A118" s="296" t="s">
        <v>374</v>
      </c>
      <c r="B118" s="296"/>
      <c r="C118" s="296"/>
      <c r="D118" s="296"/>
      <c r="E118" s="296"/>
      <c r="F118" s="296"/>
      <c r="G118" s="296"/>
      <c r="H118" s="296"/>
      <c r="I118" s="296"/>
      <c r="J118" s="296"/>
    </row>
    <row r="119" spans="1:16" ht="44.25" customHeight="1" x14ac:dyDescent="0.35">
      <c r="A119" s="269">
        <v>2022</v>
      </c>
      <c r="B119" s="270"/>
      <c r="C119" s="270"/>
      <c r="D119" s="270"/>
      <c r="E119" s="269">
        <v>2021</v>
      </c>
      <c r="F119" s="270"/>
      <c r="G119" s="270"/>
      <c r="H119" s="270"/>
      <c r="I119" s="270"/>
      <c r="J119" s="271"/>
    </row>
    <row r="120" spans="1:16" ht="15" thickBot="1" x14ac:dyDescent="0.4">
      <c r="A120" s="256" t="s">
        <v>114</v>
      </c>
      <c r="B120" s="257"/>
      <c r="C120" s="257" t="s">
        <v>115</v>
      </c>
      <c r="D120" s="257"/>
      <c r="E120" s="256" t="s">
        <v>114</v>
      </c>
      <c r="F120" s="257"/>
      <c r="G120" s="257"/>
      <c r="H120" s="257" t="s">
        <v>115</v>
      </c>
      <c r="I120" s="257"/>
      <c r="J120" s="258"/>
      <c r="N120" s="122"/>
      <c r="P120" s="55"/>
    </row>
    <row r="121" spans="1:16" x14ac:dyDescent="0.35">
      <c r="A121" s="69" t="s">
        <v>1</v>
      </c>
      <c r="B121" s="52">
        <v>49</v>
      </c>
      <c r="C121" s="55" t="s">
        <v>32</v>
      </c>
      <c r="D121">
        <v>14</v>
      </c>
      <c r="E121" s="69" t="s">
        <v>1</v>
      </c>
      <c r="G121" s="52">
        <v>32</v>
      </c>
      <c r="H121" s="55" t="s">
        <v>32</v>
      </c>
      <c r="J121" s="98">
        <v>12</v>
      </c>
      <c r="M121" s="12"/>
      <c r="N121" s="122"/>
      <c r="P121" s="55"/>
    </row>
    <row r="122" spans="1:16" x14ac:dyDescent="0.35">
      <c r="A122" s="69" t="s">
        <v>2</v>
      </c>
      <c r="B122" s="48">
        <v>32</v>
      </c>
      <c r="C122" s="55" t="s">
        <v>116</v>
      </c>
      <c r="D122">
        <v>15</v>
      </c>
      <c r="E122" s="69" t="s">
        <v>2</v>
      </c>
      <c r="G122" s="48">
        <v>12</v>
      </c>
      <c r="H122" s="55" t="s">
        <v>116</v>
      </c>
      <c r="J122" s="54">
        <v>11</v>
      </c>
      <c r="M122" s="12"/>
      <c r="N122" s="122"/>
      <c r="P122" s="55"/>
    </row>
    <row r="123" spans="1:16" x14ac:dyDescent="0.35">
      <c r="A123" s="69" t="s">
        <v>3</v>
      </c>
      <c r="B123" s="48">
        <v>15</v>
      </c>
      <c r="C123" s="55" t="s">
        <v>34</v>
      </c>
      <c r="D123">
        <v>20</v>
      </c>
      <c r="E123" s="69" t="s">
        <v>3</v>
      </c>
      <c r="G123" s="48">
        <v>15</v>
      </c>
      <c r="H123" s="55" t="s">
        <v>34</v>
      </c>
      <c r="J123" s="54">
        <v>14</v>
      </c>
      <c r="M123" s="12"/>
      <c r="N123" s="122"/>
      <c r="P123" s="55"/>
    </row>
    <row r="124" spans="1:16" x14ac:dyDescent="0.35">
      <c r="A124" s="69" t="s">
        <v>4</v>
      </c>
      <c r="B124" s="48">
        <v>7</v>
      </c>
      <c r="C124" s="55" t="s">
        <v>35</v>
      </c>
      <c r="D124">
        <v>8</v>
      </c>
      <c r="E124" s="69" t="s">
        <v>4</v>
      </c>
      <c r="G124" s="48">
        <v>3</v>
      </c>
      <c r="H124" s="55" t="s">
        <v>35</v>
      </c>
      <c r="J124" s="54">
        <v>11</v>
      </c>
      <c r="M124" s="12"/>
      <c r="N124" s="122"/>
      <c r="P124" s="56"/>
    </row>
    <row r="125" spans="1:16" x14ac:dyDescent="0.35">
      <c r="A125" s="69" t="s">
        <v>5</v>
      </c>
      <c r="B125" s="48">
        <v>1</v>
      </c>
      <c r="C125" s="56" t="s">
        <v>36</v>
      </c>
      <c r="D125">
        <v>12</v>
      </c>
      <c r="E125" s="69" t="s">
        <v>5</v>
      </c>
      <c r="G125" s="48">
        <v>0</v>
      </c>
      <c r="H125" s="56" t="s">
        <v>36</v>
      </c>
      <c r="J125" s="54">
        <v>3</v>
      </c>
      <c r="M125" s="12"/>
      <c r="N125" s="122"/>
      <c r="P125" s="55"/>
    </row>
    <row r="126" spans="1:16" x14ac:dyDescent="0.35">
      <c r="A126" s="69" t="s">
        <v>6</v>
      </c>
      <c r="B126" s="48">
        <v>1</v>
      </c>
      <c r="C126" s="55" t="s">
        <v>37</v>
      </c>
      <c r="D126">
        <v>8</v>
      </c>
      <c r="E126" s="69" t="s">
        <v>6</v>
      </c>
      <c r="G126" s="48">
        <v>0</v>
      </c>
      <c r="H126" s="55" t="s">
        <v>37</v>
      </c>
      <c r="J126" s="54">
        <v>9</v>
      </c>
      <c r="M126" s="12"/>
      <c r="N126" s="122"/>
      <c r="P126" s="55"/>
    </row>
    <row r="127" spans="1:16" x14ac:dyDescent="0.35">
      <c r="A127" s="69" t="s">
        <v>7</v>
      </c>
      <c r="B127" s="48">
        <v>0</v>
      </c>
      <c r="C127" s="55" t="s">
        <v>38</v>
      </c>
      <c r="D127">
        <v>28</v>
      </c>
      <c r="E127" s="69" t="s">
        <v>7</v>
      </c>
      <c r="G127" s="48">
        <v>16</v>
      </c>
      <c r="H127" s="55" t="s">
        <v>38</v>
      </c>
      <c r="J127" s="54">
        <v>18</v>
      </c>
      <c r="M127" s="12"/>
      <c r="N127" s="122"/>
      <c r="O127" s="12"/>
    </row>
    <row r="128" spans="1:16" x14ac:dyDescent="0.35">
      <c r="A128" s="69" t="s">
        <v>8</v>
      </c>
      <c r="B128" s="48">
        <v>0</v>
      </c>
      <c r="E128" s="69" t="s">
        <v>8</v>
      </c>
      <c r="G128" s="48">
        <v>0</v>
      </c>
      <c r="J128" s="54"/>
      <c r="M128" s="12"/>
      <c r="N128" s="122"/>
      <c r="O128" s="12"/>
    </row>
    <row r="129" spans="1:17" ht="15" thickBot="1" x14ac:dyDescent="0.4">
      <c r="A129" s="69" t="s">
        <v>20</v>
      </c>
      <c r="B129" s="48">
        <v>0</v>
      </c>
      <c r="E129" s="69" t="s">
        <v>20</v>
      </c>
      <c r="G129" s="48">
        <v>0</v>
      </c>
      <c r="J129" s="125"/>
      <c r="M129" s="12"/>
      <c r="O129" s="117"/>
      <c r="Q129" s="58"/>
    </row>
    <row r="130" spans="1:17" ht="15" thickBot="1" x14ac:dyDescent="0.4">
      <c r="A130" s="50"/>
      <c r="B130" s="53">
        <f>SUM(B121:B129)</f>
        <v>105</v>
      </c>
      <c r="C130" s="50"/>
      <c r="D130" s="70">
        <f>SUM(D121:D129)</f>
        <v>105</v>
      </c>
      <c r="E130" s="50"/>
      <c r="F130" s="51"/>
      <c r="G130" s="53">
        <f>SUM(G121:G129)</f>
        <v>78</v>
      </c>
      <c r="H130" s="51"/>
      <c r="I130" s="51"/>
      <c r="J130" s="71">
        <f>SUM(J121:J129)</f>
        <v>78</v>
      </c>
    </row>
    <row r="131" spans="1:17" ht="15" thickBot="1" x14ac:dyDescent="0.4"/>
    <row r="132" spans="1:17" x14ac:dyDescent="0.35">
      <c r="A132" s="103" t="s">
        <v>460</v>
      </c>
      <c r="B132" s="104">
        <f>B13</f>
        <v>77</v>
      </c>
      <c r="D132" s="300" t="s">
        <v>411</v>
      </c>
      <c r="E132" s="301"/>
      <c r="F132" s="302"/>
      <c r="G132" s="104">
        <f>D27</f>
        <v>-98</v>
      </c>
    </row>
    <row r="133" spans="1:17" ht="29.5" thickBot="1" x14ac:dyDescent="0.4">
      <c r="A133" s="105" t="s">
        <v>461</v>
      </c>
      <c r="B133" s="101">
        <f>J103</f>
        <v>89</v>
      </c>
      <c r="D133" s="303" t="s">
        <v>412</v>
      </c>
      <c r="E133" s="304"/>
      <c r="F133" s="305"/>
      <c r="G133" s="110">
        <f>((C27-B134)/B27)</f>
        <v>0.91628133365782427</v>
      </c>
    </row>
    <row r="134" spans="1:17" ht="29" x14ac:dyDescent="0.35">
      <c r="A134" s="105" t="s">
        <v>462</v>
      </c>
      <c r="B134" s="126">
        <v>934</v>
      </c>
    </row>
    <row r="135" spans="1:17" ht="15" thickBot="1" x14ac:dyDescent="0.4">
      <c r="A135" s="107" t="s">
        <v>31</v>
      </c>
      <c r="B135" s="101">
        <f>B130</f>
        <v>105</v>
      </c>
    </row>
    <row r="136" spans="1:17" ht="15" thickBot="1" x14ac:dyDescent="0.4">
      <c r="A136" s="108" t="s">
        <v>27</v>
      </c>
      <c r="B136" s="109">
        <f>C27</f>
        <v>12229</v>
      </c>
      <c r="D136" s="297" t="s">
        <v>82</v>
      </c>
      <c r="E136" s="298"/>
      <c r="F136" s="299"/>
      <c r="G136" s="111">
        <v>273</v>
      </c>
    </row>
  </sheetData>
  <mergeCells count="45">
    <mergeCell ref="B108:D108"/>
    <mergeCell ref="E108:G108"/>
    <mergeCell ref="H108:J108"/>
    <mergeCell ref="A16:D16"/>
    <mergeCell ref="A30:C30"/>
    <mergeCell ref="A41:E41"/>
    <mergeCell ref="A95:D95"/>
    <mergeCell ref="A96:D96"/>
    <mergeCell ref="A97:D97"/>
    <mergeCell ref="A98:D98"/>
    <mergeCell ref="A105:B105"/>
    <mergeCell ref="B106:D107"/>
    <mergeCell ref="E106:G107"/>
    <mergeCell ref="H106:J107"/>
    <mergeCell ref="B109:D109"/>
    <mergeCell ref="E109:G109"/>
    <mergeCell ref="H109:J109"/>
    <mergeCell ref="B110:D110"/>
    <mergeCell ref="E110:G110"/>
    <mergeCell ref="H110:J110"/>
    <mergeCell ref="B111:D111"/>
    <mergeCell ref="E111:G111"/>
    <mergeCell ref="H111:J111"/>
    <mergeCell ref="B112:D112"/>
    <mergeCell ref="E112:G112"/>
    <mergeCell ref="H112:J112"/>
    <mergeCell ref="B113:D113"/>
    <mergeCell ref="E113:G113"/>
    <mergeCell ref="H113:J113"/>
    <mergeCell ref="B114:D114"/>
    <mergeCell ref="E114:G114"/>
    <mergeCell ref="H114:J114"/>
    <mergeCell ref="B115:D115"/>
    <mergeCell ref="E115:G115"/>
    <mergeCell ref="H115:J115"/>
    <mergeCell ref="A118:J118"/>
    <mergeCell ref="A119:D119"/>
    <mergeCell ref="E119:J119"/>
    <mergeCell ref="D136:F136"/>
    <mergeCell ref="A120:B120"/>
    <mergeCell ref="C120:D120"/>
    <mergeCell ref="E120:G120"/>
    <mergeCell ref="H120:J120"/>
    <mergeCell ref="D132:F132"/>
    <mergeCell ref="D133:F133"/>
  </mergeCells>
  <printOptions horizontalCentered="1" verticalCentered="1"/>
  <pageMargins left="1.25" right="1.25" top="0.9" bottom="0.9" header="0.75" footer="0.3"/>
  <pageSetup scale="62" fitToHeight="0" orientation="portrait" r:id="rId1"/>
  <headerFooter>
    <oddHeader>&amp;C&amp;"-,Bold"&amp;14September 2022 Membership Dashboard</oddHeader>
    <oddFooter>&amp;C&amp;P</oddFooter>
  </headerFooter>
  <rowBreaks count="2" manualBreakCount="2">
    <brk id="52" max="16383" man="1"/>
    <brk id="92" max="9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6818E-C4DA-4371-AC56-3DE7AD09C1F1}">
  <sheetPr>
    <pageSetUpPr fitToPage="1"/>
  </sheetPr>
  <dimension ref="A2:Q147"/>
  <sheetViews>
    <sheetView topLeftCell="A55" zoomScaleNormal="100" workbookViewId="0">
      <selection activeCell="Q36" sqref="Q36"/>
    </sheetView>
  </sheetViews>
  <sheetFormatPr defaultColWidth="9.1796875" defaultRowHeight="14.5" x14ac:dyDescent="0.35"/>
  <cols>
    <col min="1" max="1" width="28.81640625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34</v>
      </c>
    </row>
    <row r="5" spans="1:6" x14ac:dyDescent="0.35">
      <c r="A5" s="49" t="s">
        <v>2</v>
      </c>
      <c r="B5" s="54">
        <v>11</v>
      </c>
    </row>
    <row r="6" spans="1:6" x14ac:dyDescent="0.35">
      <c r="A6" s="49" t="s">
        <v>3</v>
      </c>
      <c r="B6" s="54">
        <v>8</v>
      </c>
    </row>
    <row r="7" spans="1:6" x14ac:dyDescent="0.35">
      <c r="A7" s="49" t="s">
        <v>4</v>
      </c>
      <c r="B7" s="54">
        <v>2</v>
      </c>
    </row>
    <row r="8" spans="1:6" x14ac:dyDescent="0.35">
      <c r="A8" s="49" t="s">
        <v>5</v>
      </c>
      <c r="B8" s="54">
        <v>2</v>
      </c>
    </row>
    <row r="9" spans="1:6" x14ac:dyDescent="0.35">
      <c r="A9" s="49" t="s">
        <v>6</v>
      </c>
      <c r="B9" s="54">
        <v>0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57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48" t="s">
        <v>17</v>
      </c>
      <c r="B16" s="249"/>
      <c r="C16" s="249"/>
      <c r="D16" s="250"/>
      <c r="E16" s="8"/>
      <c r="F16" s="112" t="s">
        <v>117</v>
      </c>
    </row>
    <row r="17" spans="1:13" ht="30.5" thickBot="1" x14ac:dyDescent="0.4">
      <c r="A17" s="16"/>
      <c r="B17" s="28" t="s">
        <v>381</v>
      </c>
      <c r="C17" s="28" t="s">
        <v>470</v>
      </c>
      <c r="D17" s="29" t="s">
        <v>21</v>
      </c>
    </row>
    <row r="18" spans="1:13" ht="15" thickTop="1" x14ac:dyDescent="0.35">
      <c r="A18" s="17" t="s">
        <v>1</v>
      </c>
      <c r="B18" s="30">
        <v>4552</v>
      </c>
      <c r="C18" s="30">
        <v>4333</v>
      </c>
      <c r="D18" s="31">
        <f t="shared" ref="D18:D27" si="0">C18-B18</f>
        <v>-219</v>
      </c>
      <c r="M18" s="68"/>
    </row>
    <row r="19" spans="1:13" x14ac:dyDescent="0.35">
      <c r="A19" s="17" t="s">
        <v>2</v>
      </c>
      <c r="B19" s="30">
        <v>6082</v>
      </c>
      <c r="C19" s="30">
        <v>6095</v>
      </c>
      <c r="D19" s="31">
        <f t="shared" si="0"/>
        <v>13</v>
      </c>
      <c r="E19" s="12"/>
    </row>
    <row r="20" spans="1:13" x14ac:dyDescent="0.35">
      <c r="A20" s="17" t="s">
        <v>3</v>
      </c>
      <c r="B20" s="30">
        <v>1278</v>
      </c>
      <c r="C20" s="30">
        <v>1123</v>
      </c>
      <c r="D20" s="31">
        <f t="shared" si="0"/>
        <v>-155</v>
      </c>
      <c r="E20" s="12"/>
    </row>
    <row r="21" spans="1:13" x14ac:dyDescent="0.35">
      <c r="A21" s="17" t="s">
        <v>4</v>
      </c>
      <c r="B21" s="30">
        <v>180</v>
      </c>
      <c r="C21" s="30">
        <v>146</v>
      </c>
      <c r="D21" s="31">
        <f t="shared" si="0"/>
        <v>-34</v>
      </c>
      <c r="E21" s="12"/>
    </row>
    <row r="22" spans="1:13" x14ac:dyDescent="0.35">
      <c r="A22" s="17" t="s">
        <v>5</v>
      </c>
      <c r="B22" s="30">
        <v>182</v>
      </c>
      <c r="C22" s="30">
        <v>195</v>
      </c>
      <c r="D22" s="31">
        <f t="shared" si="0"/>
        <v>13</v>
      </c>
      <c r="E22" s="12"/>
    </row>
    <row r="23" spans="1:13" x14ac:dyDescent="0.35">
      <c r="A23" s="17" t="s">
        <v>6</v>
      </c>
      <c r="B23" s="30">
        <v>89</v>
      </c>
      <c r="C23" s="30">
        <v>94</v>
      </c>
      <c r="D23" s="31">
        <f t="shared" si="0"/>
        <v>5</v>
      </c>
      <c r="E23" s="12"/>
    </row>
    <row r="24" spans="1:13" x14ac:dyDescent="0.35">
      <c r="A24" s="17" t="s">
        <v>7</v>
      </c>
      <c r="B24" s="30">
        <v>39</v>
      </c>
      <c r="C24" s="30">
        <v>0</v>
      </c>
      <c r="D24" s="31">
        <f t="shared" si="0"/>
        <v>-39</v>
      </c>
      <c r="E24" s="12"/>
    </row>
    <row r="25" spans="1:13" x14ac:dyDescent="0.35">
      <c r="A25" s="17" t="s">
        <v>8</v>
      </c>
      <c r="B25" s="15">
        <v>76</v>
      </c>
      <c r="C25" s="15">
        <v>86</v>
      </c>
      <c r="D25" s="18">
        <f t="shared" si="0"/>
        <v>10</v>
      </c>
      <c r="E25" s="12"/>
    </row>
    <row r="26" spans="1:13" x14ac:dyDescent="0.35">
      <c r="A26" s="17" t="s">
        <v>20</v>
      </c>
      <c r="B26" s="15">
        <v>48</v>
      </c>
      <c r="C26" s="15">
        <v>49</v>
      </c>
      <c r="D26" s="18">
        <f t="shared" si="0"/>
        <v>1</v>
      </c>
      <c r="E26" s="12"/>
    </row>
    <row r="27" spans="1:13" ht="15" thickBot="1" x14ac:dyDescent="0.4">
      <c r="A27" s="19"/>
      <c r="B27" s="37">
        <f>SUM(B18:B26)</f>
        <v>12526</v>
      </c>
      <c r="C27" s="37">
        <f>SUM(C18:C26)</f>
        <v>12121</v>
      </c>
      <c r="D27" s="21">
        <f t="shared" si="0"/>
        <v>-405</v>
      </c>
      <c r="E27" s="12"/>
    </row>
    <row r="28" spans="1:13" x14ac:dyDescent="0.35">
      <c r="B28" s="116"/>
      <c r="C28" s="116"/>
      <c r="D28" s="117"/>
      <c r="E28" s="12"/>
    </row>
    <row r="29" spans="1:13" ht="15" thickBot="1" x14ac:dyDescent="0.4">
      <c r="B29" s="116"/>
      <c r="C29" s="116"/>
      <c r="D29" s="117"/>
      <c r="E29" s="12"/>
      <c r="F29" s="112" t="s">
        <v>458</v>
      </c>
    </row>
    <row r="30" spans="1:13" ht="17" x14ac:dyDescent="0.4">
      <c r="A30" s="293" t="s">
        <v>459</v>
      </c>
      <c r="B30" s="294"/>
      <c r="C30" s="295"/>
      <c r="D30" s="117"/>
      <c r="E30" s="12"/>
    </row>
    <row r="31" spans="1:13" x14ac:dyDescent="0.35">
      <c r="A31" s="49" t="s">
        <v>1</v>
      </c>
      <c r="B31" s="30">
        <f>SUM(C18+C21)</f>
        <v>4479</v>
      </c>
      <c r="C31" s="128">
        <f>SUM((B31/B36))</f>
        <v>0.36952396666941673</v>
      </c>
      <c r="D31" s="117"/>
      <c r="E31" s="12"/>
    </row>
    <row r="32" spans="1:13" x14ac:dyDescent="0.35">
      <c r="A32" s="49" t="s">
        <v>2</v>
      </c>
      <c r="B32" s="30">
        <f>SUM(C19+C22)</f>
        <v>6290</v>
      </c>
      <c r="C32" s="128">
        <f>SUM(B32/B36)</f>
        <v>0.5189340813464236</v>
      </c>
      <c r="D32" s="117"/>
      <c r="E32" s="12"/>
    </row>
    <row r="33" spans="1:11" x14ac:dyDescent="0.35">
      <c r="A33" s="49" t="s">
        <v>3</v>
      </c>
      <c r="B33" s="30">
        <f>SUM(C20+C23)</f>
        <v>1217</v>
      </c>
      <c r="C33" s="128">
        <f>SUM(B33/B36)</f>
        <v>0.10040425707449881</v>
      </c>
      <c r="D33" s="117"/>
      <c r="E33" s="12"/>
    </row>
    <row r="34" spans="1:11" x14ac:dyDescent="0.35">
      <c r="A34" s="49" t="s">
        <v>8</v>
      </c>
      <c r="B34" s="15">
        <f>C25</f>
        <v>86</v>
      </c>
      <c r="C34" s="129">
        <f>SUM(B34/B36)</f>
        <v>7.0951241646728816E-3</v>
      </c>
      <c r="D34" s="117"/>
      <c r="E34" s="12"/>
    </row>
    <row r="35" spans="1:11" x14ac:dyDescent="0.35">
      <c r="A35" s="49" t="s">
        <v>20</v>
      </c>
      <c r="B35" s="15">
        <f>C26</f>
        <v>49</v>
      </c>
      <c r="C35" s="129">
        <f>SUM(B35/B36)</f>
        <v>4.0425707449880371E-3</v>
      </c>
      <c r="D35" s="117"/>
      <c r="E35" s="12"/>
    </row>
    <row r="36" spans="1:11" ht="15" thickBot="1" x14ac:dyDescent="0.4">
      <c r="A36" s="50"/>
      <c r="B36" s="127">
        <f>SUM(B31:B35)</f>
        <v>12121</v>
      </c>
      <c r="C36" s="130">
        <f>SUM(C31:C35)</f>
        <v>1</v>
      </c>
      <c r="D36" s="117"/>
      <c r="E36" s="12"/>
    </row>
    <row r="37" spans="1:11" x14ac:dyDescent="0.35">
      <c r="B37" s="116"/>
      <c r="C37" s="116"/>
      <c r="D37" s="117"/>
      <c r="E37" s="12"/>
    </row>
    <row r="38" spans="1:11" x14ac:dyDescent="0.35">
      <c r="B38" s="116"/>
      <c r="C38" s="116"/>
      <c r="D38" s="117"/>
      <c r="E38" s="12"/>
    </row>
    <row r="39" spans="1:11" x14ac:dyDescent="0.35">
      <c r="B39" s="116"/>
      <c r="C39" s="116"/>
      <c r="D39" s="117"/>
      <c r="E39" s="12"/>
    </row>
    <row r="40" spans="1:11" ht="15" thickBot="1" x14ac:dyDescent="0.4"/>
    <row r="41" spans="1:11" ht="17" x14ac:dyDescent="0.4">
      <c r="A41" s="290" t="s">
        <v>428</v>
      </c>
      <c r="B41" s="291"/>
      <c r="C41" s="291"/>
      <c r="D41" s="291"/>
      <c r="E41" s="292"/>
      <c r="F41" s="119"/>
    </row>
    <row r="42" spans="1:11" ht="39.75" customHeight="1" thickBot="1" x14ac:dyDescent="0.4">
      <c r="A42" s="16"/>
      <c r="B42" s="28" t="s">
        <v>464</v>
      </c>
      <c r="C42" s="28" t="s">
        <v>470</v>
      </c>
      <c r="D42" s="28" t="s">
        <v>430</v>
      </c>
      <c r="E42" s="28" t="s">
        <v>429</v>
      </c>
      <c r="F42" s="119"/>
      <c r="I42" s="123"/>
      <c r="J42" s="123"/>
    </row>
    <row r="43" spans="1:11" ht="15" thickTop="1" x14ac:dyDescent="0.35">
      <c r="A43" s="17" t="s">
        <v>1</v>
      </c>
      <c r="B43" s="30">
        <v>4360</v>
      </c>
      <c r="C43" s="30">
        <f t="shared" ref="C43:C48" si="1">C18</f>
        <v>4333</v>
      </c>
      <c r="D43" s="120">
        <f>C43-B43</f>
        <v>-27</v>
      </c>
      <c r="E43" s="113">
        <f t="shared" ref="E43:E51" si="2">((C43-B43)/B43)*100</f>
        <v>-0.61926605504587162</v>
      </c>
      <c r="H43" s="124"/>
      <c r="I43" s="30"/>
      <c r="J43" s="30"/>
      <c r="K43" s="68"/>
    </row>
    <row r="44" spans="1:11" x14ac:dyDescent="0.35">
      <c r="A44" s="17" t="s">
        <v>2</v>
      </c>
      <c r="B44" s="30">
        <v>6102</v>
      </c>
      <c r="C44" s="30">
        <f t="shared" si="1"/>
        <v>6095</v>
      </c>
      <c r="D44" s="120">
        <f t="shared" ref="D44:D51" si="3">C44-B44</f>
        <v>-7</v>
      </c>
      <c r="E44" s="113">
        <f t="shared" si="2"/>
        <v>-0.11471648639790233</v>
      </c>
      <c r="H44" s="124"/>
      <c r="I44" s="30"/>
      <c r="J44" s="30"/>
      <c r="K44" s="68"/>
    </row>
    <row r="45" spans="1:11" x14ac:dyDescent="0.35">
      <c r="A45" s="17" t="s">
        <v>3</v>
      </c>
      <c r="B45" s="30">
        <v>1181</v>
      </c>
      <c r="C45" s="30">
        <f t="shared" si="1"/>
        <v>1123</v>
      </c>
      <c r="D45" s="120">
        <f t="shared" si="3"/>
        <v>-58</v>
      </c>
      <c r="E45" s="113">
        <f t="shared" si="2"/>
        <v>-4.9110922946655373</v>
      </c>
      <c r="H45" s="124"/>
      <c r="I45" s="30"/>
      <c r="J45" s="30"/>
      <c r="K45" s="68"/>
    </row>
    <row r="46" spans="1:11" x14ac:dyDescent="0.35">
      <c r="A46" s="17" t="s">
        <v>4</v>
      </c>
      <c r="B46" s="30">
        <v>159</v>
      </c>
      <c r="C46" s="30">
        <f t="shared" si="1"/>
        <v>146</v>
      </c>
      <c r="D46" s="120">
        <f t="shared" si="3"/>
        <v>-13</v>
      </c>
      <c r="E46" s="113">
        <f t="shared" si="2"/>
        <v>-8.1761006289308167</v>
      </c>
      <c r="H46" s="124"/>
      <c r="I46" s="30"/>
      <c r="J46" s="30"/>
      <c r="K46" s="68"/>
    </row>
    <row r="47" spans="1:11" x14ac:dyDescent="0.35">
      <c r="A47" s="17" t="s">
        <v>5</v>
      </c>
      <c r="B47" s="30">
        <v>186</v>
      </c>
      <c r="C47" s="30">
        <f t="shared" si="1"/>
        <v>195</v>
      </c>
      <c r="D47" s="120">
        <f t="shared" si="3"/>
        <v>9</v>
      </c>
      <c r="E47" s="113">
        <f t="shared" si="2"/>
        <v>4.838709677419355</v>
      </c>
      <c r="H47" s="124"/>
      <c r="I47" s="30"/>
      <c r="J47" s="30"/>
      <c r="K47" s="68"/>
    </row>
    <row r="48" spans="1:11" x14ac:dyDescent="0.35">
      <c r="A48" s="17" t="s">
        <v>6</v>
      </c>
      <c r="B48" s="30">
        <v>107</v>
      </c>
      <c r="C48" s="30">
        <f t="shared" si="1"/>
        <v>94</v>
      </c>
      <c r="D48" s="120">
        <f t="shared" si="3"/>
        <v>-13</v>
      </c>
      <c r="E48" s="113">
        <f t="shared" si="2"/>
        <v>-12.149532710280374</v>
      </c>
      <c r="H48" s="124"/>
      <c r="I48" s="30"/>
      <c r="J48" s="30"/>
      <c r="K48" s="68"/>
    </row>
    <row r="49" spans="1:14" x14ac:dyDescent="0.35">
      <c r="A49" s="17" t="s">
        <v>8</v>
      </c>
      <c r="B49" s="15">
        <v>85</v>
      </c>
      <c r="C49" s="15">
        <f>C25</f>
        <v>86</v>
      </c>
      <c r="D49" s="120">
        <f t="shared" si="3"/>
        <v>1</v>
      </c>
      <c r="E49" s="113">
        <f t="shared" si="2"/>
        <v>1.1764705882352942</v>
      </c>
      <c r="H49" s="124"/>
      <c r="I49" s="30"/>
      <c r="J49" s="30"/>
      <c r="K49" s="68"/>
    </row>
    <row r="50" spans="1:14" x14ac:dyDescent="0.35">
      <c r="A50" s="17" t="s">
        <v>20</v>
      </c>
      <c r="B50" s="15">
        <v>49</v>
      </c>
      <c r="C50" s="15">
        <f>C26</f>
        <v>49</v>
      </c>
      <c r="D50" s="120">
        <f t="shared" si="3"/>
        <v>0</v>
      </c>
      <c r="E50" s="113">
        <f t="shared" si="2"/>
        <v>0</v>
      </c>
      <c r="H50" s="124"/>
      <c r="I50" s="15"/>
      <c r="J50" s="15"/>
      <c r="K50" s="68"/>
    </row>
    <row r="51" spans="1:14" ht="15" thickBot="1" x14ac:dyDescent="0.4">
      <c r="A51" s="16"/>
      <c r="B51" s="115">
        <f>SUM(B43:B50)</f>
        <v>12229</v>
      </c>
      <c r="C51" s="115">
        <f>SUM(C43:C50)</f>
        <v>12121</v>
      </c>
      <c r="D51" s="121">
        <f t="shared" si="3"/>
        <v>-108</v>
      </c>
      <c r="E51" s="114">
        <f t="shared" si="2"/>
        <v>-0.88314661869327016</v>
      </c>
      <c r="H51" s="124"/>
      <c r="I51" s="15"/>
      <c r="J51" s="15"/>
      <c r="K51" s="68"/>
    </row>
    <row r="52" spans="1:14" x14ac:dyDescent="0.35">
      <c r="A52" s="118"/>
      <c r="B52" s="118"/>
      <c r="C52" s="118"/>
      <c r="D52" s="118"/>
      <c r="E52" s="118"/>
      <c r="I52" s="68"/>
      <c r="J52" s="68"/>
      <c r="K52" s="68"/>
    </row>
    <row r="53" spans="1:14" ht="15" thickBot="1" x14ac:dyDescent="0.4"/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J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81" t="s">
        <v>7</v>
      </c>
      <c r="I55" s="81" t="s">
        <v>55</v>
      </c>
      <c r="J55" s="83" t="s">
        <v>42</v>
      </c>
    </row>
    <row r="56" spans="1:14" x14ac:dyDescent="0.35">
      <c r="A56" s="49" t="s">
        <v>32</v>
      </c>
      <c r="B56" s="84">
        <v>751</v>
      </c>
      <c r="C56" s="84">
        <v>1024</v>
      </c>
      <c r="D56" s="84">
        <v>156</v>
      </c>
      <c r="E56" s="84">
        <v>31</v>
      </c>
      <c r="F56" s="84">
        <v>31</v>
      </c>
      <c r="G56" s="84">
        <v>10</v>
      </c>
      <c r="H56" s="84">
        <v>0</v>
      </c>
      <c r="I56" s="84">
        <v>41</v>
      </c>
      <c r="J56" s="85">
        <f t="shared" ref="J56:J62" si="4">SUM(B56:I56)</f>
        <v>2044</v>
      </c>
    </row>
    <row r="57" spans="1:14" x14ac:dyDescent="0.35">
      <c r="A57" s="49" t="s">
        <v>33</v>
      </c>
      <c r="B57" s="84">
        <v>735</v>
      </c>
      <c r="C57" s="84">
        <v>1037</v>
      </c>
      <c r="D57" s="84">
        <v>172</v>
      </c>
      <c r="E57" s="84">
        <v>19</v>
      </c>
      <c r="F57" s="84">
        <v>32</v>
      </c>
      <c r="G57" s="84">
        <v>9</v>
      </c>
      <c r="H57" s="84">
        <v>0</v>
      </c>
      <c r="I57" s="84">
        <v>0</v>
      </c>
      <c r="J57" s="85">
        <f t="shared" si="4"/>
        <v>2004</v>
      </c>
    </row>
    <row r="58" spans="1:14" x14ac:dyDescent="0.35">
      <c r="A58" s="49" t="s">
        <v>34</v>
      </c>
      <c r="B58" s="84">
        <v>788</v>
      </c>
      <c r="C58" s="84">
        <v>1067</v>
      </c>
      <c r="D58" s="84">
        <v>166</v>
      </c>
      <c r="E58" s="84">
        <v>32</v>
      </c>
      <c r="F58" s="84">
        <v>32</v>
      </c>
      <c r="G58" s="84">
        <v>22</v>
      </c>
      <c r="H58" s="84">
        <v>0</v>
      </c>
      <c r="I58" s="84">
        <v>0</v>
      </c>
      <c r="J58" s="85">
        <f t="shared" si="4"/>
        <v>2107</v>
      </c>
      <c r="M58" s="68"/>
    </row>
    <row r="59" spans="1:14" x14ac:dyDescent="0.35">
      <c r="A59" s="49" t="s">
        <v>35</v>
      </c>
      <c r="B59" s="84">
        <v>623</v>
      </c>
      <c r="C59" s="84">
        <v>957</v>
      </c>
      <c r="D59" s="84">
        <v>183</v>
      </c>
      <c r="E59" s="84">
        <v>19</v>
      </c>
      <c r="F59" s="84">
        <v>26</v>
      </c>
      <c r="G59" s="84">
        <v>15</v>
      </c>
      <c r="H59" s="84">
        <v>0</v>
      </c>
      <c r="I59" s="84"/>
      <c r="J59" s="85">
        <f t="shared" si="4"/>
        <v>1823</v>
      </c>
    </row>
    <row r="60" spans="1:14" x14ac:dyDescent="0.35">
      <c r="A60" s="49" t="s">
        <v>36</v>
      </c>
      <c r="B60" s="84">
        <v>453</v>
      </c>
      <c r="C60" s="84">
        <v>619</v>
      </c>
      <c r="D60" s="84">
        <v>120</v>
      </c>
      <c r="E60" s="84">
        <v>8</v>
      </c>
      <c r="F60" s="84">
        <v>22</v>
      </c>
      <c r="G60" s="84">
        <v>9</v>
      </c>
      <c r="H60" s="84">
        <v>0</v>
      </c>
      <c r="I60" s="84">
        <v>1</v>
      </c>
      <c r="J60" s="85">
        <f t="shared" si="4"/>
        <v>1232</v>
      </c>
    </row>
    <row r="61" spans="1:14" x14ac:dyDescent="0.35">
      <c r="A61" s="49" t="s">
        <v>37</v>
      </c>
      <c r="B61" s="84">
        <v>411</v>
      </c>
      <c r="C61" s="84">
        <v>512</v>
      </c>
      <c r="D61" s="84">
        <v>118</v>
      </c>
      <c r="E61" s="84">
        <v>15</v>
      </c>
      <c r="F61" s="84">
        <v>21</v>
      </c>
      <c r="G61" s="84">
        <v>7</v>
      </c>
      <c r="H61" s="84">
        <v>0</v>
      </c>
      <c r="I61" s="84">
        <v>0</v>
      </c>
      <c r="J61" s="85">
        <f t="shared" si="4"/>
        <v>1084</v>
      </c>
    </row>
    <row r="62" spans="1:14" x14ac:dyDescent="0.35">
      <c r="A62" s="49" t="s">
        <v>38</v>
      </c>
      <c r="B62" s="84">
        <v>612</v>
      </c>
      <c r="C62" s="84">
        <v>921</v>
      </c>
      <c r="D62" s="84">
        <v>208</v>
      </c>
      <c r="E62" s="84">
        <v>24</v>
      </c>
      <c r="F62" s="84">
        <v>33</v>
      </c>
      <c r="G62" s="84">
        <v>22</v>
      </c>
      <c r="H62" s="84">
        <v>0</v>
      </c>
      <c r="I62" s="84">
        <v>7</v>
      </c>
      <c r="J62" s="85">
        <f t="shared" si="4"/>
        <v>1827</v>
      </c>
    </row>
    <row r="63" spans="1:14" ht="15" thickBot="1" x14ac:dyDescent="0.4">
      <c r="A63" s="50"/>
      <c r="B63" s="86">
        <f t="shared" ref="B63:J63" si="5">SUM(B56:B62)</f>
        <v>4373</v>
      </c>
      <c r="C63" s="86">
        <f t="shared" si="5"/>
        <v>6137</v>
      </c>
      <c r="D63" s="86">
        <f t="shared" si="5"/>
        <v>1123</v>
      </c>
      <c r="E63" s="86">
        <f t="shared" si="5"/>
        <v>148</v>
      </c>
      <c r="F63" s="86">
        <f t="shared" si="5"/>
        <v>197</v>
      </c>
      <c r="G63" s="86">
        <f t="shared" si="5"/>
        <v>94</v>
      </c>
      <c r="H63" s="86">
        <f t="shared" si="5"/>
        <v>0</v>
      </c>
      <c r="I63" s="86">
        <f t="shared" si="5"/>
        <v>49</v>
      </c>
      <c r="J63" s="87">
        <f t="shared" si="5"/>
        <v>12121</v>
      </c>
    </row>
    <row r="64" spans="1:14" x14ac:dyDescent="0.35">
      <c r="K64" s="10"/>
      <c r="L64" s="10"/>
      <c r="M64" s="10"/>
      <c r="N64" s="10"/>
    </row>
    <row r="93" spans="1:2" ht="15" thickBot="1" x14ac:dyDescent="0.4"/>
    <row r="94" spans="1:2" ht="17.5" thickBot="1" x14ac:dyDescent="0.45">
      <c r="A94" s="78" t="s">
        <v>480</v>
      </c>
      <c r="B94" s="74"/>
    </row>
    <row r="95" spans="1:2" ht="15" thickTop="1" x14ac:dyDescent="0.35">
      <c r="A95" s="49" t="s">
        <v>32</v>
      </c>
      <c r="B95" s="54">
        <v>38</v>
      </c>
    </row>
    <row r="96" spans="1:2" x14ac:dyDescent="0.35">
      <c r="A96" s="49" t="s">
        <v>33</v>
      </c>
      <c r="B96" s="54">
        <v>44</v>
      </c>
    </row>
    <row r="97" spans="1:10" x14ac:dyDescent="0.35">
      <c r="A97" s="49" t="s">
        <v>34</v>
      </c>
      <c r="B97" s="54">
        <v>51</v>
      </c>
    </row>
    <row r="98" spans="1:10" x14ac:dyDescent="0.35">
      <c r="A98" s="49" t="s">
        <v>35</v>
      </c>
      <c r="B98" s="54">
        <v>43</v>
      </c>
    </row>
    <row r="99" spans="1:10" x14ac:dyDescent="0.35">
      <c r="A99" s="49" t="s">
        <v>36</v>
      </c>
      <c r="B99" s="54">
        <v>28</v>
      </c>
    </row>
    <row r="100" spans="1:10" x14ac:dyDescent="0.35">
      <c r="A100" s="49" t="s">
        <v>37</v>
      </c>
      <c r="B100" s="54">
        <v>27</v>
      </c>
    </row>
    <row r="101" spans="1:10" x14ac:dyDescent="0.35">
      <c r="A101" s="131" t="s">
        <v>38</v>
      </c>
      <c r="B101" s="132">
        <v>41</v>
      </c>
    </row>
    <row r="102" spans="1:10" ht="15" thickBot="1" x14ac:dyDescent="0.4">
      <c r="A102" s="50"/>
      <c r="B102" s="125">
        <f>SUM(B95:B101)</f>
        <v>272</v>
      </c>
    </row>
    <row r="105" spans="1:10" ht="15" thickBot="1" x14ac:dyDescent="0.4"/>
    <row r="106" spans="1:10" x14ac:dyDescent="0.35">
      <c r="A106" s="285" t="s">
        <v>471</v>
      </c>
      <c r="B106" s="286"/>
      <c r="C106" s="286"/>
      <c r="D106" s="286"/>
      <c r="E106" s="99">
        <v>14</v>
      </c>
    </row>
    <row r="107" spans="1:10" x14ac:dyDescent="0.35">
      <c r="A107" s="287" t="s">
        <v>472</v>
      </c>
      <c r="B107" s="251"/>
      <c r="C107" s="251"/>
      <c r="D107" s="251"/>
      <c r="E107" s="100">
        <v>17</v>
      </c>
    </row>
    <row r="108" spans="1:10" x14ac:dyDescent="0.35">
      <c r="A108" s="287" t="s">
        <v>473</v>
      </c>
      <c r="B108" s="251"/>
      <c r="C108" s="251"/>
      <c r="D108" s="251"/>
      <c r="E108" s="101">
        <v>7</v>
      </c>
    </row>
    <row r="109" spans="1:10" ht="15" thickBot="1" x14ac:dyDescent="0.4">
      <c r="A109" s="288" t="s">
        <v>474</v>
      </c>
      <c r="B109" s="289"/>
      <c r="C109" s="289"/>
      <c r="D109" s="289"/>
      <c r="E109" s="102">
        <v>15</v>
      </c>
    </row>
    <row r="110" spans="1:10" ht="15" thickBot="1" x14ac:dyDescent="0.4"/>
    <row r="111" spans="1:10" ht="17.5" thickBot="1" x14ac:dyDescent="0.45">
      <c r="A111" s="91" t="s">
        <v>233</v>
      </c>
      <c r="B111" s="92"/>
      <c r="C111" s="92"/>
      <c r="D111" s="79"/>
      <c r="E111" s="79"/>
      <c r="F111" s="79"/>
      <c r="G111" s="79"/>
      <c r="H111" s="79"/>
      <c r="I111" s="79"/>
      <c r="J111" s="74"/>
    </row>
    <row r="112" spans="1:10" ht="15" thickTop="1" x14ac:dyDescent="0.35">
      <c r="A112" s="80"/>
      <c r="J112" s="54"/>
    </row>
    <row r="113" spans="1:10" ht="15" thickBot="1" x14ac:dyDescent="0.4">
      <c r="A113" s="93">
        <v>44743</v>
      </c>
      <c r="B113" s="43">
        <v>44713</v>
      </c>
      <c r="C113" s="43">
        <v>44682</v>
      </c>
      <c r="D113" s="43" t="s">
        <v>475</v>
      </c>
      <c r="E113" s="43" t="s">
        <v>446</v>
      </c>
      <c r="F113" s="43" t="s">
        <v>409</v>
      </c>
      <c r="G113" s="72">
        <v>2020</v>
      </c>
      <c r="H113" s="45">
        <v>2019</v>
      </c>
      <c r="I113" s="43" t="s">
        <v>372</v>
      </c>
      <c r="J113" s="94" t="s">
        <v>44</v>
      </c>
    </row>
    <row r="114" spans="1:10" ht="15.5" thickTop="1" thickBot="1" x14ac:dyDescent="0.4">
      <c r="A114" s="95">
        <v>72</v>
      </c>
      <c r="B114" s="96">
        <v>3</v>
      </c>
      <c r="C114" s="96">
        <v>3</v>
      </c>
      <c r="D114" s="96">
        <v>7</v>
      </c>
      <c r="E114" s="96">
        <v>17</v>
      </c>
      <c r="F114" s="96">
        <v>4</v>
      </c>
      <c r="G114" s="96">
        <v>5</v>
      </c>
      <c r="H114" s="96">
        <v>5</v>
      </c>
      <c r="I114" s="96">
        <v>9</v>
      </c>
      <c r="J114" s="97">
        <f>SUM(A114:I114)</f>
        <v>125</v>
      </c>
    </row>
    <row r="115" spans="1:10" ht="15" thickBot="1" x14ac:dyDescent="0.4">
      <c r="A115" s="62"/>
      <c r="B115" s="62"/>
      <c r="C115" s="62"/>
      <c r="D115" s="62"/>
      <c r="E115" s="62"/>
      <c r="F115" s="62"/>
      <c r="G115" s="62"/>
      <c r="H115" s="62"/>
      <c r="I115" s="62"/>
      <c r="J115" s="63"/>
    </row>
    <row r="116" spans="1:10" ht="17.5" thickBot="1" x14ac:dyDescent="0.45">
      <c r="A116" s="283" t="s">
        <v>204</v>
      </c>
      <c r="B116" s="284"/>
      <c r="C116" s="88"/>
      <c r="D116" s="88"/>
      <c r="E116" s="88"/>
      <c r="F116" s="88"/>
      <c r="G116" s="88"/>
      <c r="H116" s="88"/>
      <c r="I116" s="88"/>
      <c r="J116" s="89"/>
    </row>
    <row r="117" spans="1:10" ht="15.5" thickTop="1" thickBot="1" x14ac:dyDescent="0.4">
      <c r="A117" s="90" t="s">
        <v>476</v>
      </c>
      <c r="B117" s="265" t="s">
        <v>234</v>
      </c>
      <c r="C117" s="265"/>
      <c r="D117" s="265"/>
      <c r="E117" s="265" t="s">
        <v>235</v>
      </c>
      <c r="F117" s="265"/>
      <c r="G117" s="265"/>
      <c r="H117" s="265" t="s">
        <v>236</v>
      </c>
      <c r="I117" s="265"/>
      <c r="J117" s="282"/>
    </row>
    <row r="118" spans="1:10" ht="15" thickBot="1" x14ac:dyDescent="0.4">
      <c r="A118" s="64" t="s">
        <v>207</v>
      </c>
      <c r="B118" s="265"/>
      <c r="C118" s="265"/>
      <c r="D118" s="265"/>
      <c r="E118" s="265"/>
      <c r="F118" s="265"/>
      <c r="G118" s="265"/>
      <c r="H118" s="265"/>
      <c r="I118" s="265"/>
      <c r="J118" s="282"/>
    </row>
    <row r="119" spans="1:10" x14ac:dyDescent="0.35">
      <c r="A119" s="49" t="s">
        <v>1</v>
      </c>
      <c r="B119" s="266">
        <v>90</v>
      </c>
      <c r="C119" s="266"/>
      <c r="D119" s="266"/>
      <c r="E119" s="264">
        <v>132</v>
      </c>
      <c r="F119" s="263"/>
      <c r="G119" s="263"/>
      <c r="H119" s="264">
        <v>173</v>
      </c>
      <c r="I119" s="263"/>
      <c r="J119" s="281"/>
    </row>
    <row r="120" spans="1:10" x14ac:dyDescent="0.35">
      <c r="A120" s="49" t="s">
        <v>2</v>
      </c>
      <c r="B120" s="263">
        <v>37</v>
      </c>
      <c r="C120" s="263"/>
      <c r="D120" s="263"/>
      <c r="E120" s="264">
        <v>89</v>
      </c>
      <c r="F120" s="263"/>
      <c r="G120" s="263"/>
      <c r="H120" s="264">
        <v>130</v>
      </c>
      <c r="I120" s="263"/>
      <c r="J120" s="281"/>
    </row>
    <row r="121" spans="1:10" x14ac:dyDescent="0.35">
      <c r="A121" s="49" t="s">
        <v>3</v>
      </c>
      <c r="B121" s="263">
        <v>107</v>
      </c>
      <c r="C121" s="263"/>
      <c r="D121" s="263"/>
      <c r="E121" s="264">
        <v>96</v>
      </c>
      <c r="F121" s="263"/>
      <c r="G121" s="263"/>
      <c r="H121" s="264">
        <v>96</v>
      </c>
      <c r="I121" s="263"/>
      <c r="J121" s="281"/>
    </row>
    <row r="122" spans="1:10" x14ac:dyDescent="0.35">
      <c r="A122" s="49" t="s">
        <v>4</v>
      </c>
      <c r="B122" s="263">
        <v>5</v>
      </c>
      <c r="C122" s="263"/>
      <c r="D122" s="263"/>
      <c r="E122" s="264">
        <v>10</v>
      </c>
      <c r="F122" s="263"/>
      <c r="G122" s="263"/>
      <c r="H122" s="264">
        <v>6</v>
      </c>
      <c r="I122" s="263"/>
      <c r="J122" s="281"/>
    </row>
    <row r="123" spans="1:10" x14ac:dyDescent="0.35">
      <c r="A123" s="49" t="s">
        <v>5</v>
      </c>
      <c r="B123" s="263">
        <v>7</v>
      </c>
      <c r="C123" s="263"/>
      <c r="D123" s="263"/>
      <c r="E123" s="264">
        <v>2</v>
      </c>
      <c r="F123" s="263"/>
      <c r="G123" s="263"/>
      <c r="H123" s="264">
        <v>6</v>
      </c>
      <c r="I123" s="263"/>
      <c r="J123" s="281"/>
    </row>
    <row r="124" spans="1:10" x14ac:dyDescent="0.35">
      <c r="A124" s="49" t="s">
        <v>6</v>
      </c>
      <c r="B124" s="263">
        <v>13</v>
      </c>
      <c r="C124" s="263"/>
      <c r="D124" s="263"/>
      <c r="E124" s="264">
        <v>12</v>
      </c>
      <c r="F124" s="263"/>
      <c r="G124" s="263"/>
      <c r="H124" s="264">
        <v>12</v>
      </c>
      <c r="I124" s="263"/>
      <c r="J124" s="281"/>
    </row>
    <row r="125" spans="1:10" x14ac:dyDescent="0.35">
      <c r="A125" s="49" t="s">
        <v>7</v>
      </c>
      <c r="B125" s="263">
        <v>0</v>
      </c>
      <c r="C125" s="263"/>
      <c r="D125" s="263"/>
      <c r="E125" s="264">
        <v>0</v>
      </c>
      <c r="F125" s="263"/>
      <c r="G125" s="263"/>
      <c r="H125" s="264">
        <v>0</v>
      </c>
      <c r="I125" s="263"/>
      <c r="J125" s="281"/>
    </row>
    <row r="126" spans="1:10" ht="15" thickBot="1" x14ac:dyDescent="0.4">
      <c r="A126" s="75" t="s">
        <v>15</v>
      </c>
      <c r="B126" s="278">
        <f>SUM(B119:D125)</f>
        <v>259</v>
      </c>
      <c r="C126" s="279"/>
      <c r="D126" s="279"/>
      <c r="E126" s="278">
        <f>SUM(E119:G125)</f>
        <v>341</v>
      </c>
      <c r="F126" s="279"/>
      <c r="G126" s="279"/>
      <c r="H126" s="278">
        <f>SUM(H119:J125)</f>
        <v>423</v>
      </c>
      <c r="I126" s="279"/>
      <c r="J126" s="280"/>
    </row>
    <row r="129" spans="1:17" ht="16" thickBot="1" x14ac:dyDescent="0.4">
      <c r="A129" s="296" t="s">
        <v>380</v>
      </c>
      <c r="B129" s="296"/>
      <c r="C129" s="296"/>
      <c r="D129" s="296"/>
      <c r="E129" s="296"/>
      <c r="F129" s="296"/>
      <c r="G129" s="296"/>
      <c r="H129" s="296"/>
      <c r="I129" s="296"/>
      <c r="J129" s="296"/>
    </row>
    <row r="130" spans="1:17" ht="44.25" customHeight="1" x14ac:dyDescent="0.35">
      <c r="A130" s="269">
        <v>2022</v>
      </c>
      <c r="B130" s="270"/>
      <c r="C130" s="270"/>
      <c r="D130" s="270"/>
      <c r="E130" s="269">
        <v>2021</v>
      </c>
      <c r="F130" s="270"/>
      <c r="G130" s="270"/>
      <c r="H130" s="270"/>
      <c r="I130" s="270"/>
      <c r="J130" s="271"/>
    </row>
    <row r="131" spans="1:17" ht="15" thickBot="1" x14ac:dyDescent="0.4">
      <c r="A131" s="256" t="s">
        <v>114</v>
      </c>
      <c r="B131" s="257"/>
      <c r="C131" s="257" t="s">
        <v>115</v>
      </c>
      <c r="D131" s="257"/>
      <c r="E131" s="256" t="s">
        <v>114</v>
      </c>
      <c r="F131" s="257"/>
      <c r="G131" s="257"/>
      <c r="H131" s="257" t="s">
        <v>115</v>
      </c>
      <c r="I131" s="257"/>
      <c r="J131" s="258"/>
      <c r="N131" s="122"/>
      <c r="P131" s="55"/>
    </row>
    <row r="132" spans="1:17" x14ac:dyDescent="0.35">
      <c r="A132" s="69" t="s">
        <v>1</v>
      </c>
      <c r="B132" s="52">
        <v>184</v>
      </c>
      <c r="C132" s="55" t="s">
        <v>32</v>
      </c>
      <c r="D132">
        <v>137</v>
      </c>
      <c r="E132" s="69" t="s">
        <v>1</v>
      </c>
      <c r="G132" s="52">
        <v>131</v>
      </c>
      <c r="H132" s="55" t="s">
        <v>32</v>
      </c>
      <c r="J132" s="98">
        <v>83</v>
      </c>
      <c r="M132" s="12"/>
      <c r="N132" s="122"/>
      <c r="P132" s="55"/>
    </row>
    <row r="133" spans="1:17" x14ac:dyDescent="0.35">
      <c r="A133" s="69" t="s">
        <v>2</v>
      </c>
      <c r="B133" s="48">
        <v>275</v>
      </c>
      <c r="C133" s="55" t="s">
        <v>116</v>
      </c>
      <c r="D133">
        <v>107</v>
      </c>
      <c r="E133" s="69" t="s">
        <v>2</v>
      </c>
      <c r="G133" s="48">
        <v>219</v>
      </c>
      <c r="H133" s="55" t="s">
        <v>116</v>
      </c>
      <c r="J133" s="54">
        <v>61</v>
      </c>
      <c r="M133" s="12"/>
      <c r="N133" s="122"/>
      <c r="P133" s="55"/>
    </row>
    <row r="134" spans="1:17" x14ac:dyDescent="0.35">
      <c r="A134" s="69" t="s">
        <v>3</v>
      </c>
      <c r="B134" s="48">
        <v>186</v>
      </c>
      <c r="C134" s="55" t="s">
        <v>34</v>
      </c>
      <c r="D134">
        <v>106</v>
      </c>
      <c r="E134" s="69" t="s">
        <v>3</v>
      </c>
      <c r="G134" s="48">
        <v>52</v>
      </c>
      <c r="H134" s="55" t="s">
        <v>34</v>
      </c>
      <c r="J134" s="54">
        <v>76</v>
      </c>
      <c r="M134" s="12"/>
      <c r="N134" s="122"/>
      <c r="P134" s="55"/>
    </row>
    <row r="135" spans="1:17" x14ac:dyDescent="0.35">
      <c r="A135" s="69" t="s">
        <v>4</v>
      </c>
      <c r="B135" s="48">
        <v>11</v>
      </c>
      <c r="C135" s="55" t="s">
        <v>35</v>
      </c>
      <c r="D135">
        <v>93</v>
      </c>
      <c r="E135" s="69" t="s">
        <v>4</v>
      </c>
      <c r="G135" s="48">
        <v>3</v>
      </c>
      <c r="H135" s="55" t="s">
        <v>35</v>
      </c>
      <c r="J135" s="54">
        <v>41</v>
      </c>
      <c r="M135" s="12"/>
      <c r="N135" s="122"/>
      <c r="P135" s="56"/>
    </row>
    <row r="136" spans="1:17" x14ac:dyDescent="0.35">
      <c r="A136" s="69" t="s">
        <v>5</v>
      </c>
      <c r="B136" s="48">
        <v>11</v>
      </c>
      <c r="C136" s="56" t="s">
        <v>36</v>
      </c>
      <c r="D136">
        <v>78</v>
      </c>
      <c r="E136" s="69" t="s">
        <v>5</v>
      </c>
      <c r="G136" s="48">
        <v>4</v>
      </c>
      <c r="H136" s="56" t="s">
        <v>36</v>
      </c>
      <c r="J136" s="54">
        <v>52</v>
      </c>
      <c r="M136" s="12"/>
      <c r="N136" s="122"/>
      <c r="P136" s="55"/>
    </row>
    <row r="137" spans="1:17" x14ac:dyDescent="0.35">
      <c r="A137" s="69" t="s">
        <v>6</v>
      </c>
      <c r="B137" s="48">
        <v>21</v>
      </c>
      <c r="C137" s="55" t="s">
        <v>37</v>
      </c>
      <c r="D137">
        <v>78</v>
      </c>
      <c r="E137" s="69" t="s">
        <v>6</v>
      </c>
      <c r="G137" s="48">
        <v>3</v>
      </c>
      <c r="H137" s="55" t="s">
        <v>37</v>
      </c>
      <c r="J137" s="54">
        <v>40</v>
      </c>
      <c r="M137" s="12"/>
      <c r="N137" s="122"/>
      <c r="P137" s="55"/>
    </row>
    <row r="138" spans="1:17" x14ac:dyDescent="0.35">
      <c r="A138" s="69" t="s">
        <v>7</v>
      </c>
      <c r="B138" s="48">
        <v>0</v>
      </c>
      <c r="C138" s="55" t="s">
        <v>38</v>
      </c>
      <c r="D138">
        <v>89</v>
      </c>
      <c r="E138" s="69" t="s">
        <v>7</v>
      </c>
      <c r="G138" s="48">
        <v>0</v>
      </c>
      <c r="H138" s="55" t="s">
        <v>38</v>
      </c>
      <c r="J138" s="54">
        <v>59</v>
      </c>
      <c r="M138" s="12"/>
      <c r="N138" s="122"/>
      <c r="O138" s="12"/>
    </row>
    <row r="139" spans="1:17" x14ac:dyDescent="0.35">
      <c r="A139" s="69" t="s">
        <v>8</v>
      </c>
      <c r="B139" s="48">
        <v>0</v>
      </c>
      <c r="E139" s="69" t="s">
        <v>8</v>
      </c>
      <c r="G139" s="48">
        <v>0</v>
      </c>
      <c r="J139" s="54"/>
      <c r="M139" s="12"/>
      <c r="N139" s="122"/>
      <c r="O139" s="12"/>
    </row>
    <row r="140" spans="1:17" x14ac:dyDescent="0.35">
      <c r="A140" s="69" t="s">
        <v>20</v>
      </c>
      <c r="B140" s="48">
        <v>0</v>
      </c>
      <c r="E140" s="69" t="s">
        <v>20</v>
      </c>
      <c r="G140" s="48">
        <v>0</v>
      </c>
      <c r="J140" s="54"/>
      <c r="M140" s="12"/>
      <c r="O140" s="117"/>
      <c r="Q140" s="58"/>
    </row>
    <row r="141" spans="1:17" ht="15" thickBot="1" x14ac:dyDescent="0.4">
      <c r="A141" s="50"/>
      <c r="B141" s="53">
        <f>SUM(B132:B140)</f>
        <v>688</v>
      </c>
      <c r="C141" s="50"/>
      <c r="D141" s="70">
        <f>SUM(D132:D140)</f>
        <v>688</v>
      </c>
      <c r="E141" s="50"/>
      <c r="F141" s="51"/>
      <c r="G141" s="53">
        <f>SUM(G132:G140)</f>
        <v>412</v>
      </c>
      <c r="H141" s="51"/>
      <c r="I141" s="51"/>
      <c r="J141" s="71">
        <f>SUM(J132:J140)</f>
        <v>412</v>
      </c>
    </row>
    <row r="142" spans="1:17" ht="15" thickBot="1" x14ac:dyDescent="0.4"/>
    <row r="143" spans="1:17" x14ac:dyDescent="0.35">
      <c r="A143" s="103" t="s">
        <v>477</v>
      </c>
      <c r="B143" s="104">
        <f>B13</f>
        <v>57</v>
      </c>
      <c r="D143" s="300" t="s">
        <v>411</v>
      </c>
      <c r="E143" s="301"/>
      <c r="F143" s="302"/>
      <c r="G143" s="104">
        <f>D27</f>
        <v>-405</v>
      </c>
    </row>
    <row r="144" spans="1:17" ht="29.5" thickBot="1" x14ac:dyDescent="0.4">
      <c r="A144" s="105" t="s">
        <v>478</v>
      </c>
      <c r="B144" s="101">
        <f>J114</f>
        <v>125</v>
      </c>
      <c r="D144" s="303" t="s">
        <v>412</v>
      </c>
      <c r="E144" s="304"/>
      <c r="F144" s="305"/>
      <c r="G144" s="110">
        <f>((C27-B145)/B27)</f>
        <v>0.89621587098834421</v>
      </c>
    </row>
    <row r="145" spans="1:7" ht="29" x14ac:dyDescent="0.35">
      <c r="A145" s="105" t="s">
        <v>479</v>
      </c>
      <c r="B145" s="126">
        <v>895</v>
      </c>
    </row>
    <row r="146" spans="1:7" ht="15" thickBot="1" x14ac:dyDescent="0.4">
      <c r="A146" s="107" t="s">
        <v>61</v>
      </c>
      <c r="B146" s="101">
        <f>B141</f>
        <v>688</v>
      </c>
    </row>
    <row r="147" spans="1:7" ht="15" thickBot="1" x14ac:dyDescent="0.4">
      <c r="A147" s="108" t="s">
        <v>27</v>
      </c>
      <c r="B147" s="109">
        <f>C27</f>
        <v>12121</v>
      </c>
      <c r="D147" s="297" t="s">
        <v>82</v>
      </c>
      <c r="E147" s="298"/>
      <c r="F147" s="299"/>
      <c r="G147" s="111">
        <f>B102</f>
        <v>272</v>
      </c>
    </row>
  </sheetData>
  <mergeCells count="45">
    <mergeCell ref="B119:D119"/>
    <mergeCell ref="E119:G119"/>
    <mergeCell ref="H119:J119"/>
    <mergeCell ref="A16:D16"/>
    <mergeCell ref="A30:C30"/>
    <mergeCell ref="A41:E41"/>
    <mergeCell ref="A106:D106"/>
    <mergeCell ref="A107:D107"/>
    <mergeCell ref="A108:D108"/>
    <mergeCell ref="A109:D109"/>
    <mergeCell ref="A116:B116"/>
    <mergeCell ref="B117:D118"/>
    <mergeCell ref="E117:G118"/>
    <mergeCell ref="H117:J118"/>
    <mergeCell ref="B120:D120"/>
    <mergeCell ref="E120:G120"/>
    <mergeCell ref="H120:J120"/>
    <mergeCell ref="B121:D121"/>
    <mergeCell ref="E121:G121"/>
    <mergeCell ref="H121:J121"/>
    <mergeCell ref="B122:D122"/>
    <mergeCell ref="E122:G122"/>
    <mergeCell ref="H122:J122"/>
    <mergeCell ref="B123:D123"/>
    <mergeCell ref="E123:G123"/>
    <mergeCell ref="H123:J123"/>
    <mergeCell ref="B124:D124"/>
    <mergeCell ref="E124:G124"/>
    <mergeCell ref="H124:J124"/>
    <mergeCell ref="B125:D125"/>
    <mergeCell ref="E125:G125"/>
    <mergeCell ref="H125:J125"/>
    <mergeCell ref="B126:D126"/>
    <mergeCell ref="E126:G126"/>
    <mergeCell ref="H126:J126"/>
    <mergeCell ref="A129:J129"/>
    <mergeCell ref="A130:D130"/>
    <mergeCell ref="E130:J130"/>
    <mergeCell ref="D147:F147"/>
    <mergeCell ref="A131:B131"/>
    <mergeCell ref="C131:D131"/>
    <mergeCell ref="E131:G131"/>
    <mergeCell ref="H131:J131"/>
    <mergeCell ref="D143:F143"/>
    <mergeCell ref="D144:F144"/>
  </mergeCells>
  <printOptions horizontalCentered="1" verticalCentered="1"/>
  <pageMargins left="1.25" right="1.25" top="0.9" bottom="0.9" header="0.75" footer="0.3"/>
  <pageSetup scale="62" fitToHeight="0" orientation="portrait" r:id="rId1"/>
  <headerFooter>
    <oddHeader>&amp;C&amp;"-,Bold"&amp;14September 2022 Membership Dashboard</oddHeader>
    <oddFooter>&amp;C&amp;P</oddFooter>
  </headerFooter>
  <rowBreaks count="2" manualBreakCount="2">
    <brk id="52" max="16383" man="1"/>
    <brk id="93" max="9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B963D-3B20-49D5-821B-629F71826481}">
  <sheetPr>
    <pageSetUpPr fitToPage="1"/>
  </sheetPr>
  <dimension ref="A2:Q147"/>
  <sheetViews>
    <sheetView topLeftCell="A55" zoomScaleNormal="100" workbookViewId="0">
      <selection activeCell="C51" sqref="C51"/>
    </sheetView>
  </sheetViews>
  <sheetFormatPr defaultColWidth="9.1796875" defaultRowHeight="14.5" x14ac:dyDescent="0.35"/>
  <cols>
    <col min="1" max="1" width="28.81640625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33</v>
      </c>
    </row>
    <row r="5" spans="1:6" x14ac:dyDescent="0.35">
      <c r="A5" s="49" t="s">
        <v>2</v>
      </c>
      <c r="B5" s="54">
        <v>1</v>
      </c>
    </row>
    <row r="6" spans="1:6" x14ac:dyDescent="0.35">
      <c r="A6" s="49" t="s">
        <v>3</v>
      </c>
      <c r="B6" s="54">
        <v>12</v>
      </c>
    </row>
    <row r="7" spans="1:6" x14ac:dyDescent="0.35">
      <c r="A7" s="49" t="s">
        <v>4</v>
      </c>
      <c r="B7" s="54">
        <v>2</v>
      </c>
    </row>
    <row r="8" spans="1:6" x14ac:dyDescent="0.35">
      <c r="A8" s="49" t="s">
        <v>5</v>
      </c>
      <c r="B8" s="54">
        <v>2</v>
      </c>
    </row>
    <row r="9" spans="1:6" x14ac:dyDescent="0.35">
      <c r="A9" s="49" t="s">
        <v>6</v>
      </c>
      <c r="B9" s="54">
        <v>0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50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48" t="s">
        <v>17</v>
      </c>
      <c r="B16" s="249"/>
      <c r="C16" s="249"/>
      <c r="D16" s="250"/>
      <c r="E16" s="8"/>
      <c r="F16" s="112" t="s">
        <v>117</v>
      </c>
    </row>
    <row r="17" spans="1:13" ht="30.5" thickBot="1" x14ac:dyDescent="0.4">
      <c r="A17" s="16"/>
      <c r="B17" s="28" t="s">
        <v>384</v>
      </c>
      <c r="C17" s="28" t="s">
        <v>481</v>
      </c>
      <c r="D17" s="29" t="s">
        <v>21</v>
      </c>
    </row>
    <row r="18" spans="1:13" ht="15" thickTop="1" x14ac:dyDescent="0.35">
      <c r="A18" s="17" t="s">
        <v>1</v>
      </c>
      <c r="B18" s="30">
        <v>4568</v>
      </c>
      <c r="C18" s="30">
        <v>4366</v>
      </c>
      <c r="D18" s="31">
        <f t="shared" ref="D18:D27" si="0">C18-B18</f>
        <v>-202</v>
      </c>
      <c r="M18" s="68"/>
    </row>
    <row r="19" spans="1:13" x14ac:dyDescent="0.35">
      <c r="A19" s="17" t="s">
        <v>2</v>
      </c>
      <c r="B19" s="30">
        <v>6132</v>
      </c>
      <c r="C19" s="30">
        <v>6086</v>
      </c>
      <c r="D19" s="31">
        <f t="shared" si="0"/>
        <v>-46</v>
      </c>
      <c r="E19" s="12"/>
    </row>
    <row r="20" spans="1:13" x14ac:dyDescent="0.35">
      <c r="A20" s="17" t="s">
        <v>3</v>
      </c>
      <c r="B20" s="30">
        <v>1284</v>
      </c>
      <c r="C20" s="30">
        <v>1092</v>
      </c>
      <c r="D20" s="31">
        <f t="shared" si="0"/>
        <v>-192</v>
      </c>
      <c r="E20" s="12"/>
    </row>
    <row r="21" spans="1:13" x14ac:dyDescent="0.35">
      <c r="A21" s="17" t="s">
        <v>4</v>
      </c>
      <c r="B21" s="30">
        <v>175</v>
      </c>
      <c r="C21" s="30">
        <v>145</v>
      </c>
      <c r="D21" s="31">
        <f t="shared" si="0"/>
        <v>-30</v>
      </c>
      <c r="E21" s="12"/>
    </row>
    <row r="22" spans="1:13" x14ac:dyDescent="0.35">
      <c r="A22" s="17" t="s">
        <v>5</v>
      </c>
      <c r="B22" s="30">
        <v>189</v>
      </c>
      <c r="C22" s="30">
        <v>205</v>
      </c>
      <c r="D22" s="31">
        <f t="shared" si="0"/>
        <v>16</v>
      </c>
      <c r="E22" s="12"/>
    </row>
    <row r="23" spans="1:13" x14ac:dyDescent="0.35">
      <c r="A23" s="17" t="s">
        <v>6</v>
      </c>
      <c r="B23" s="30">
        <v>95</v>
      </c>
      <c r="C23" s="30">
        <v>90</v>
      </c>
      <c r="D23" s="31">
        <f t="shared" si="0"/>
        <v>-5</v>
      </c>
      <c r="E23" s="12"/>
    </row>
    <row r="24" spans="1:13" x14ac:dyDescent="0.35">
      <c r="A24" s="17" t="s">
        <v>7</v>
      </c>
      <c r="B24" s="30">
        <v>39</v>
      </c>
      <c r="C24" s="30">
        <v>0</v>
      </c>
      <c r="D24" s="31">
        <f t="shared" si="0"/>
        <v>-39</v>
      </c>
      <c r="E24" s="12"/>
    </row>
    <row r="25" spans="1:13" x14ac:dyDescent="0.35">
      <c r="A25" s="17" t="s">
        <v>8</v>
      </c>
      <c r="B25" s="15">
        <v>76</v>
      </c>
      <c r="C25" s="15">
        <v>86</v>
      </c>
      <c r="D25" s="18">
        <f t="shared" si="0"/>
        <v>10</v>
      </c>
      <c r="E25" s="12"/>
    </row>
    <row r="26" spans="1:13" x14ac:dyDescent="0.35">
      <c r="A26" s="17" t="s">
        <v>20</v>
      </c>
      <c r="B26" s="15">
        <v>48</v>
      </c>
      <c r="C26" s="15">
        <v>49</v>
      </c>
      <c r="D26" s="18">
        <f t="shared" si="0"/>
        <v>1</v>
      </c>
      <c r="E26" s="12"/>
    </row>
    <row r="27" spans="1:13" ht="15" thickBot="1" x14ac:dyDescent="0.4">
      <c r="A27" s="19"/>
      <c r="B27" s="37">
        <f>SUM(B18:B26)</f>
        <v>12606</v>
      </c>
      <c r="C27" s="37">
        <f>SUM(C18:C26)</f>
        <v>12119</v>
      </c>
      <c r="D27" s="21">
        <f t="shared" si="0"/>
        <v>-487</v>
      </c>
      <c r="E27" s="12"/>
    </row>
    <row r="28" spans="1:13" x14ac:dyDescent="0.35">
      <c r="B28" s="116"/>
      <c r="C28" s="116"/>
      <c r="D28" s="117"/>
      <c r="E28" s="12"/>
    </row>
    <row r="29" spans="1:13" ht="15" thickBot="1" x14ac:dyDescent="0.4">
      <c r="B29" s="116"/>
      <c r="C29" s="116"/>
      <c r="D29" s="117"/>
      <c r="E29" s="12"/>
      <c r="F29" s="112" t="s">
        <v>458</v>
      </c>
    </row>
    <row r="30" spans="1:13" ht="17" x14ac:dyDescent="0.4">
      <c r="A30" s="293" t="s">
        <v>459</v>
      </c>
      <c r="B30" s="294"/>
      <c r="C30" s="295"/>
      <c r="D30" s="117"/>
      <c r="E30" s="12"/>
    </row>
    <row r="31" spans="1:13" x14ac:dyDescent="0.35">
      <c r="A31" s="49" t="s">
        <v>1</v>
      </c>
      <c r="B31" s="30">
        <f>SUM(C18+C21)</f>
        <v>4511</v>
      </c>
      <c r="C31" s="128">
        <f>SUM((B31/B36))</f>
        <v>0.37222543114118328</v>
      </c>
      <c r="D31" s="117"/>
      <c r="E31" s="12"/>
    </row>
    <row r="32" spans="1:13" x14ac:dyDescent="0.35">
      <c r="A32" s="49" t="s">
        <v>2</v>
      </c>
      <c r="B32" s="30">
        <f>SUM(C19+C22)</f>
        <v>6291</v>
      </c>
      <c r="C32" s="128">
        <f>SUM(B32/B36)</f>
        <v>0.51910223615809881</v>
      </c>
      <c r="D32" s="117"/>
      <c r="E32" s="12"/>
    </row>
    <row r="33" spans="1:11" x14ac:dyDescent="0.35">
      <c r="A33" s="49" t="s">
        <v>3</v>
      </c>
      <c r="B33" s="30">
        <f>SUM(C20+C23)</f>
        <v>1182</v>
      </c>
      <c r="C33" s="128">
        <f>SUM(B33/B36)</f>
        <v>9.7532799735951817E-2</v>
      </c>
      <c r="D33" s="117"/>
      <c r="E33" s="12"/>
    </row>
    <row r="34" spans="1:11" x14ac:dyDescent="0.35">
      <c r="A34" s="49" t="s">
        <v>8</v>
      </c>
      <c r="B34" s="15">
        <f>C25</f>
        <v>86</v>
      </c>
      <c r="C34" s="129">
        <f>SUM(B34/B36)</f>
        <v>7.0962950738509781E-3</v>
      </c>
      <c r="D34" s="117"/>
      <c r="E34" s="12"/>
    </row>
    <row r="35" spans="1:11" x14ac:dyDescent="0.35">
      <c r="A35" s="49" t="s">
        <v>20</v>
      </c>
      <c r="B35" s="15">
        <f>C26</f>
        <v>49</v>
      </c>
      <c r="C35" s="129">
        <f>SUM(B35/B36)</f>
        <v>4.0432378909150916E-3</v>
      </c>
      <c r="D35" s="117"/>
      <c r="E35" s="12"/>
    </row>
    <row r="36" spans="1:11" ht="15" thickBot="1" x14ac:dyDescent="0.4">
      <c r="A36" s="50"/>
      <c r="B36" s="127">
        <f>SUM(B31:B35)</f>
        <v>12119</v>
      </c>
      <c r="C36" s="130">
        <f>SUM(C31:C35)</f>
        <v>1</v>
      </c>
      <c r="D36" s="117"/>
      <c r="E36" s="12"/>
    </row>
    <row r="37" spans="1:11" x14ac:dyDescent="0.35">
      <c r="B37" s="116"/>
      <c r="C37" s="116"/>
      <c r="D37" s="117"/>
      <c r="E37" s="12"/>
    </row>
    <row r="38" spans="1:11" x14ac:dyDescent="0.35">
      <c r="B38" s="116"/>
      <c r="C38" s="116"/>
      <c r="D38" s="117"/>
      <c r="E38" s="12"/>
    </row>
    <row r="39" spans="1:11" x14ac:dyDescent="0.35">
      <c r="B39" s="116"/>
      <c r="C39" s="116"/>
      <c r="D39" s="117"/>
      <c r="E39" s="12"/>
    </row>
    <row r="40" spans="1:11" ht="15" thickBot="1" x14ac:dyDescent="0.4"/>
    <row r="41" spans="1:11" ht="17" x14ac:dyDescent="0.4">
      <c r="A41" s="290" t="s">
        <v>428</v>
      </c>
      <c r="B41" s="291"/>
      <c r="C41" s="291"/>
      <c r="D41" s="291"/>
      <c r="E41" s="292"/>
      <c r="F41" s="119"/>
    </row>
    <row r="42" spans="1:11" ht="39.75" customHeight="1" thickBot="1" x14ac:dyDescent="0.4">
      <c r="A42" s="16"/>
      <c r="B42" s="28" t="s">
        <v>470</v>
      </c>
      <c r="C42" s="28" t="s">
        <v>481</v>
      </c>
      <c r="D42" s="28" t="s">
        <v>430</v>
      </c>
      <c r="E42" s="28" t="s">
        <v>429</v>
      </c>
      <c r="F42" s="119"/>
      <c r="I42" s="123"/>
      <c r="J42" s="123"/>
    </row>
    <row r="43" spans="1:11" ht="15" thickTop="1" x14ac:dyDescent="0.35">
      <c r="A43" s="17" t="s">
        <v>1</v>
      </c>
      <c r="B43" s="30">
        <v>4333</v>
      </c>
      <c r="C43" s="30">
        <f t="shared" ref="C43:C48" si="1">C18</f>
        <v>4366</v>
      </c>
      <c r="D43" s="120">
        <f>C43-B43</f>
        <v>33</v>
      </c>
      <c r="E43" s="113">
        <f t="shared" ref="E43:E51" si="2">((C43-B43)/B43)*100</f>
        <v>0.76159704592660971</v>
      </c>
      <c r="H43" s="124"/>
      <c r="I43" s="30"/>
      <c r="J43" s="30"/>
      <c r="K43" s="68"/>
    </row>
    <row r="44" spans="1:11" x14ac:dyDescent="0.35">
      <c r="A44" s="17" t="s">
        <v>2</v>
      </c>
      <c r="B44" s="30">
        <v>6095</v>
      </c>
      <c r="C44" s="30">
        <f t="shared" si="1"/>
        <v>6086</v>
      </c>
      <c r="D44" s="120">
        <f t="shared" ref="D44:D51" si="3">C44-B44</f>
        <v>-9</v>
      </c>
      <c r="E44" s="113">
        <f t="shared" si="2"/>
        <v>-0.14766201804757997</v>
      </c>
      <c r="H44" s="124"/>
      <c r="I44" s="30"/>
      <c r="J44" s="30"/>
      <c r="K44" s="68"/>
    </row>
    <row r="45" spans="1:11" x14ac:dyDescent="0.35">
      <c r="A45" s="17" t="s">
        <v>3</v>
      </c>
      <c r="B45" s="30">
        <v>1123</v>
      </c>
      <c r="C45" s="30">
        <f t="shared" si="1"/>
        <v>1092</v>
      </c>
      <c r="D45" s="120">
        <f t="shared" si="3"/>
        <v>-31</v>
      </c>
      <c r="E45" s="113">
        <f t="shared" si="2"/>
        <v>-2.7604630454140695</v>
      </c>
      <c r="H45" s="124"/>
      <c r="I45" s="30"/>
      <c r="J45" s="30"/>
      <c r="K45" s="68"/>
    </row>
    <row r="46" spans="1:11" x14ac:dyDescent="0.35">
      <c r="A46" s="17" t="s">
        <v>4</v>
      </c>
      <c r="B46" s="30">
        <v>146</v>
      </c>
      <c r="C46" s="30">
        <f t="shared" si="1"/>
        <v>145</v>
      </c>
      <c r="D46" s="120">
        <f t="shared" si="3"/>
        <v>-1</v>
      </c>
      <c r="E46" s="113">
        <f t="shared" si="2"/>
        <v>-0.68493150684931503</v>
      </c>
      <c r="H46" s="124"/>
      <c r="I46" s="30"/>
      <c r="J46" s="30"/>
      <c r="K46" s="68"/>
    </row>
    <row r="47" spans="1:11" x14ac:dyDescent="0.35">
      <c r="A47" s="17" t="s">
        <v>5</v>
      </c>
      <c r="B47" s="30">
        <v>195</v>
      </c>
      <c r="C47" s="30">
        <f t="shared" si="1"/>
        <v>205</v>
      </c>
      <c r="D47" s="120">
        <f t="shared" si="3"/>
        <v>10</v>
      </c>
      <c r="E47" s="113">
        <f t="shared" si="2"/>
        <v>5.1282051282051277</v>
      </c>
      <c r="H47" s="124"/>
      <c r="I47" s="30"/>
      <c r="J47" s="30"/>
      <c r="K47" s="68"/>
    </row>
    <row r="48" spans="1:11" x14ac:dyDescent="0.35">
      <c r="A48" s="17" t="s">
        <v>6</v>
      </c>
      <c r="B48" s="30">
        <v>94</v>
      </c>
      <c r="C48" s="30">
        <f t="shared" si="1"/>
        <v>90</v>
      </c>
      <c r="D48" s="120">
        <f t="shared" si="3"/>
        <v>-4</v>
      </c>
      <c r="E48" s="113">
        <f t="shared" si="2"/>
        <v>-4.2553191489361701</v>
      </c>
      <c r="H48" s="124"/>
      <c r="I48" s="30"/>
      <c r="J48" s="30"/>
      <c r="K48" s="68"/>
    </row>
    <row r="49" spans="1:14" x14ac:dyDescent="0.35">
      <c r="A49" s="17" t="s">
        <v>8</v>
      </c>
      <c r="B49" s="15">
        <v>86</v>
      </c>
      <c r="C49" s="15">
        <f>C25</f>
        <v>86</v>
      </c>
      <c r="D49" s="120">
        <f t="shared" si="3"/>
        <v>0</v>
      </c>
      <c r="E49" s="113">
        <f t="shared" si="2"/>
        <v>0</v>
      </c>
      <c r="H49" s="124"/>
      <c r="I49" s="30"/>
      <c r="J49" s="30"/>
      <c r="K49" s="68"/>
    </row>
    <row r="50" spans="1:14" x14ac:dyDescent="0.35">
      <c r="A50" s="17" t="s">
        <v>20</v>
      </c>
      <c r="B50" s="15">
        <v>49</v>
      </c>
      <c r="C50" s="15">
        <f>C26</f>
        <v>49</v>
      </c>
      <c r="D50" s="120">
        <f t="shared" si="3"/>
        <v>0</v>
      </c>
      <c r="E50" s="113">
        <f t="shared" si="2"/>
        <v>0</v>
      </c>
      <c r="H50" s="124"/>
      <c r="I50" s="15"/>
      <c r="J50" s="15"/>
      <c r="K50" s="68"/>
    </row>
    <row r="51" spans="1:14" ht="15" thickBot="1" x14ac:dyDescent="0.4">
      <c r="A51" s="16"/>
      <c r="B51" s="115">
        <f>SUM(B43:B50)</f>
        <v>12121</v>
      </c>
      <c r="C51" s="115">
        <f>SUM(C43:C50)</f>
        <v>12119</v>
      </c>
      <c r="D51" s="121">
        <f t="shared" si="3"/>
        <v>-2</v>
      </c>
      <c r="E51" s="114">
        <f t="shared" si="2"/>
        <v>-1.6500288755053213E-2</v>
      </c>
      <c r="H51" s="124"/>
      <c r="I51" s="15"/>
      <c r="J51" s="15"/>
      <c r="K51" s="68"/>
    </row>
    <row r="52" spans="1:14" x14ac:dyDescent="0.35">
      <c r="A52" s="118"/>
      <c r="B52" s="118"/>
      <c r="C52" s="118"/>
      <c r="D52" s="118"/>
      <c r="E52" s="118"/>
      <c r="I52" s="68"/>
      <c r="J52" s="68"/>
      <c r="K52" s="68"/>
    </row>
    <row r="53" spans="1:14" ht="15" thickBot="1" x14ac:dyDescent="0.4"/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J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81" t="s">
        <v>7</v>
      </c>
      <c r="I55" s="81" t="s">
        <v>55</v>
      </c>
      <c r="J55" s="83" t="s">
        <v>42</v>
      </c>
    </row>
    <row r="56" spans="1:14" x14ac:dyDescent="0.35">
      <c r="A56" s="49" t="s">
        <v>32</v>
      </c>
      <c r="B56" s="84">
        <v>758</v>
      </c>
      <c r="C56" s="84">
        <v>1011</v>
      </c>
      <c r="D56" s="84">
        <v>143</v>
      </c>
      <c r="E56" s="84">
        <v>31</v>
      </c>
      <c r="F56" s="84">
        <v>37</v>
      </c>
      <c r="G56" s="84">
        <v>8</v>
      </c>
      <c r="H56" s="84">
        <v>0</v>
      </c>
      <c r="I56" s="84">
        <v>41</v>
      </c>
      <c r="J56" s="85">
        <f t="shared" ref="J56:J62" si="4">SUM(B56:I56)</f>
        <v>2029</v>
      </c>
    </row>
    <row r="57" spans="1:14" x14ac:dyDescent="0.35">
      <c r="A57" s="49" t="s">
        <v>33</v>
      </c>
      <c r="B57" s="84">
        <v>742</v>
      </c>
      <c r="C57" s="84">
        <v>1040</v>
      </c>
      <c r="D57" s="84">
        <v>171</v>
      </c>
      <c r="E57" s="84">
        <v>20</v>
      </c>
      <c r="F57" s="84">
        <v>33</v>
      </c>
      <c r="G57" s="84">
        <v>9</v>
      </c>
      <c r="H57" s="84">
        <v>0</v>
      </c>
      <c r="I57" s="84">
        <v>0</v>
      </c>
      <c r="J57" s="85">
        <f t="shared" si="4"/>
        <v>2015</v>
      </c>
    </row>
    <row r="58" spans="1:14" x14ac:dyDescent="0.35">
      <c r="A58" s="49" t="s">
        <v>34</v>
      </c>
      <c r="B58" s="84">
        <v>795</v>
      </c>
      <c r="C58" s="84">
        <v>1064</v>
      </c>
      <c r="D58" s="84">
        <v>162</v>
      </c>
      <c r="E58" s="84">
        <v>34</v>
      </c>
      <c r="F58" s="84">
        <v>33</v>
      </c>
      <c r="G58" s="84">
        <v>21</v>
      </c>
      <c r="H58" s="84">
        <v>0</v>
      </c>
      <c r="I58" s="84">
        <v>0</v>
      </c>
      <c r="J58" s="85">
        <f t="shared" si="4"/>
        <v>2109</v>
      </c>
      <c r="M58" s="68"/>
    </row>
    <row r="59" spans="1:14" x14ac:dyDescent="0.35">
      <c r="A59" s="49" t="s">
        <v>35</v>
      </c>
      <c r="B59" s="84">
        <v>613</v>
      </c>
      <c r="C59" s="84">
        <v>952</v>
      </c>
      <c r="D59" s="84">
        <v>181</v>
      </c>
      <c r="E59" s="84">
        <v>18</v>
      </c>
      <c r="F59" s="84">
        <v>25</v>
      </c>
      <c r="G59" s="84">
        <v>15</v>
      </c>
      <c r="H59" s="84">
        <v>0</v>
      </c>
      <c r="I59" s="84">
        <v>0</v>
      </c>
      <c r="J59" s="85">
        <f t="shared" si="4"/>
        <v>1804</v>
      </c>
    </row>
    <row r="60" spans="1:14" x14ac:dyDescent="0.35">
      <c r="A60" s="49" t="s">
        <v>36</v>
      </c>
      <c r="B60" s="84">
        <v>454</v>
      </c>
      <c r="C60" s="84">
        <v>622</v>
      </c>
      <c r="D60" s="84">
        <v>110</v>
      </c>
      <c r="E60" s="84">
        <v>7</v>
      </c>
      <c r="F60" s="84">
        <v>22</v>
      </c>
      <c r="G60" s="84">
        <v>8</v>
      </c>
      <c r="H60" s="84">
        <v>0</v>
      </c>
      <c r="I60" s="84">
        <v>1</v>
      </c>
      <c r="J60" s="85">
        <f t="shared" si="4"/>
        <v>1224</v>
      </c>
    </row>
    <row r="61" spans="1:14" x14ac:dyDescent="0.35">
      <c r="A61" s="49" t="s">
        <v>37</v>
      </c>
      <c r="B61" s="84">
        <v>410</v>
      </c>
      <c r="C61" s="84">
        <v>513</v>
      </c>
      <c r="D61" s="84">
        <v>117</v>
      </c>
      <c r="E61" s="84">
        <v>15</v>
      </c>
      <c r="F61" s="84">
        <v>23</v>
      </c>
      <c r="G61" s="84">
        <v>6</v>
      </c>
      <c r="H61" s="84"/>
      <c r="I61" s="84">
        <v>0</v>
      </c>
      <c r="J61" s="85">
        <f t="shared" si="4"/>
        <v>1084</v>
      </c>
    </row>
    <row r="62" spans="1:14" x14ac:dyDescent="0.35">
      <c r="A62" s="49" t="s">
        <v>38</v>
      </c>
      <c r="B62" s="84">
        <v>634</v>
      </c>
      <c r="C62" s="84">
        <v>926</v>
      </c>
      <c r="D62" s="84">
        <v>208</v>
      </c>
      <c r="E62" s="84">
        <v>22</v>
      </c>
      <c r="F62" s="84">
        <v>34</v>
      </c>
      <c r="G62" s="84">
        <v>23</v>
      </c>
      <c r="H62" s="84"/>
      <c r="I62" s="84">
        <v>7</v>
      </c>
      <c r="J62" s="85">
        <f t="shared" si="4"/>
        <v>1854</v>
      </c>
    </row>
    <row r="63" spans="1:14" ht="15" thickBot="1" x14ac:dyDescent="0.4">
      <c r="A63" s="50"/>
      <c r="B63" s="86">
        <f t="shared" ref="B63:J63" si="5">SUM(B56:B62)</f>
        <v>4406</v>
      </c>
      <c r="C63" s="86">
        <f t="shared" si="5"/>
        <v>6128</v>
      </c>
      <c r="D63" s="86">
        <f t="shared" si="5"/>
        <v>1092</v>
      </c>
      <c r="E63" s="86">
        <f t="shared" si="5"/>
        <v>147</v>
      </c>
      <c r="F63" s="86">
        <f t="shared" si="5"/>
        <v>207</v>
      </c>
      <c r="G63" s="86">
        <f t="shared" si="5"/>
        <v>90</v>
      </c>
      <c r="H63" s="86">
        <f t="shared" si="5"/>
        <v>0</v>
      </c>
      <c r="I63" s="86">
        <f t="shared" si="5"/>
        <v>49</v>
      </c>
      <c r="J63" s="87">
        <f t="shared" si="5"/>
        <v>12119</v>
      </c>
    </row>
    <row r="64" spans="1:14" x14ac:dyDescent="0.35">
      <c r="K64" s="10"/>
      <c r="L64" s="10"/>
      <c r="M64" s="10"/>
      <c r="N64" s="10"/>
    </row>
    <row r="93" spans="1:2" ht="15" thickBot="1" x14ac:dyDescent="0.4"/>
    <row r="94" spans="1:2" ht="17.5" thickBot="1" x14ac:dyDescent="0.45">
      <c r="A94" s="78" t="s">
        <v>480</v>
      </c>
      <c r="B94" s="74"/>
    </row>
    <row r="95" spans="1:2" ht="15" thickTop="1" x14ac:dyDescent="0.35">
      <c r="A95" s="49" t="s">
        <v>32</v>
      </c>
      <c r="B95" s="54">
        <v>37</v>
      </c>
    </row>
    <row r="96" spans="1:2" x14ac:dyDescent="0.35">
      <c r="A96" s="49" t="s">
        <v>33</v>
      </c>
      <c r="B96" s="54">
        <v>44</v>
      </c>
    </row>
    <row r="97" spans="1:10" x14ac:dyDescent="0.35">
      <c r="A97" s="49" t="s">
        <v>34</v>
      </c>
      <c r="B97" s="54">
        <v>51</v>
      </c>
    </row>
    <row r="98" spans="1:10" x14ac:dyDescent="0.35">
      <c r="A98" s="49" t="s">
        <v>35</v>
      </c>
      <c r="B98" s="54">
        <v>43</v>
      </c>
    </row>
    <row r="99" spans="1:10" x14ac:dyDescent="0.35">
      <c r="A99" s="49" t="s">
        <v>36</v>
      </c>
      <c r="B99" s="54">
        <v>28</v>
      </c>
    </row>
    <row r="100" spans="1:10" x14ac:dyDescent="0.35">
      <c r="A100" s="49" t="s">
        <v>37</v>
      </c>
      <c r="B100" s="54">
        <v>27</v>
      </c>
    </row>
    <row r="101" spans="1:10" x14ac:dyDescent="0.35">
      <c r="A101" s="131" t="s">
        <v>38</v>
      </c>
      <c r="B101" s="132">
        <v>41</v>
      </c>
    </row>
    <row r="102" spans="1:10" ht="15" thickBot="1" x14ac:dyDescent="0.4">
      <c r="A102" s="50"/>
      <c r="B102" s="125">
        <f>SUM(B95:B101)</f>
        <v>271</v>
      </c>
    </row>
    <row r="105" spans="1:10" ht="15" thickBot="1" x14ac:dyDescent="0.4"/>
    <row r="106" spans="1:10" x14ac:dyDescent="0.35">
      <c r="A106" s="285" t="s">
        <v>482</v>
      </c>
      <c r="B106" s="286"/>
      <c r="C106" s="286"/>
      <c r="D106" s="286"/>
      <c r="E106" s="99">
        <v>7</v>
      </c>
    </row>
    <row r="107" spans="1:10" x14ac:dyDescent="0.35">
      <c r="A107" s="287" t="s">
        <v>483</v>
      </c>
      <c r="B107" s="251"/>
      <c r="C107" s="251"/>
      <c r="D107" s="251"/>
      <c r="E107" s="100">
        <v>10</v>
      </c>
    </row>
    <row r="108" spans="1:10" x14ac:dyDescent="0.35">
      <c r="A108" s="287" t="s">
        <v>484</v>
      </c>
      <c r="B108" s="251"/>
      <c r="C108" s="251"/>
      <c r="D108" s="251"/>
      <c r="E108" s="101">
        <v>11</v>
      </c>
    </row>
    <row r="109" spans="1:10" ht="15" thickBot="1" x14ac:dyDescent="0.4">
      <c r="A109" s="288" t="s">
        <v>485</v>
      </c>
      <c r="B109" s="289"/>
      <c r="C109" s="289"/>
      <c r="D109" s="289"/>
      <c r="E109" s="102">
        <v>4</v>
      </c>
    </row>
    <row r="110" spans="1:10" ht="15" thickBot="1" x14ac:dyDescent="0.4"/>
    <row r="111" spans="1:10" ht="17.5" thickBot="1" x14ac:dyDescent="0.45">
      <c r="A111" s="91" t="s">
        <v>246</v>
      </c>
      <c r="B111" s="92"/>
      <c r="C111" s="92"/>
      <c r="D111" s="79"/>
      <c r="E111" s="79"/>
      <c r="F111" s="79"/>
      <c r="G111" s="79"/>
      <c r="H111" s="79"/>
      <c r="I111" s="79"/>
      <c r="J111" s="74"/>
    </row>
    <row r="112" spans="1:10" ht="15" thickTop="1" x14ac:dyDescent="0.35">
      <c r="A112" s="80"/>
      <c r="J112" s="54"/>
    </row>
    <row r="113" spans="1:10" ht="15" thickBot="1" x14ac:dyDescent="0.4">
      <c r="A113" s="93">
        <v>44774</v>
      </c>
      <c r="B113" s="43">
        <v>44743</v>
      </c>
      <c r="C113" s="43">
        <v>44713</v>
      </c>
      <c r="D113" s="43" t="s">
        <v>486</v>
      </c>
      <c r="E113" s="43" t="s">
        <v>446</v>
      </c>
      <c r="F113" s="43" t="s">
        <v>409</v>
      </c>
      <c r="G113" s="72">
        <v>2020</v>
      </c>
      <c r="H113" s="45">
        <v>2019</v>
      </c>
      <c r="I113" s="43" t="s">
        <v>372</v>
      </c>
      <c r="J113" s="94" t="s">
        <v>44</v>
      </c>
    </row>
    <row r="114" spans="1:10" ht="15.5" thickTop="1" thickBot="1" x14ac:dyDescent="0.4">
      <c r="A114" s="95">
        <v>14</v>
      </c>
      <c r="B114" s="96">
        <v>26</v>
      </c>
      <c r="C114" s="96">
        <v>4</v>
      </c>
      <c r="D114" s="96">
        <v>4</v>
      </c>
      <c r="E114" s="96">
        <v>6</v>
      </c>
      <c r="F114" s="96">
        <v>8</v>
      </c>
      <c r="G114" s="96">
        <v>3</v>
      </c>
      <c r="H114" s="96">
        <v>2</v>
      </c>
      <c r="I114" s="96">
        <v>5</v>
      </c>
      <c r="J114" s="97">
        <f>SUM(A114:I114)</f>
        <v>72</v>
      </c>
    </row>
    <row r="115" spans="1:10" ht="15" thickBot="1" x14ac:dyDescent="0.4">
      <c r="A115" s="62"/>
      <c r="B115" s="62"/>
      <c r="C115" s="62"/>
      <c r="D115" s="62"/>
      <c r="E115" s="62"/>
      <c r="F115" s="62"/>
      <c r="G115" s="62"/>
      <c r="H115" s="62"/>
      <c r="I115" s="62"/>
      <c r="J115" s="63"/>
    </row>
    <row r="116" spans="1:10" ht="17.5" thickBot="1" x14ac:dyDescent="0.45">
      <c r="A116" s="283" t="s">
        <v>204</v>
      </c>
      <c r="B116" s="284"/>
      <c r="C116" s="88"/>
      <c r="D116" s="88"/>
      <c r="E116" s="88"/>
      <c r="F116" s="88"/>
      <c r="G116" s="88"/>
      <c r="H116" s="88"/>
      <c r="I116" s="88"/>
      <c r="J116" s="89"/>
    </row>
    <row r="117" spans="1:10" ht="15.5" thickTop="1" thickBot="1" x14ac:dyDescent="0.4">
      <c r="A117" s="90" t="s">
        <v>487</v>
      </c>
      <c r="B117" s="265" t="s">
        <v>249</v>
      </c>
      <c r="C117" s="265"/>
      <c r="D117" s="265"/>
      <c r="E117" s="265" t="s">
        <v>250</v>
      </c>
      <c r="F117" s="265"/>
      <c r="G117" s="265"/>
      <c r="H117" s="265" t="s">
        <v>251</v>
      </c>
      <c r="I117" s="265"/>
      <c r="J117" s="282"/>
    </row>
    <row r="118" spans="1:10" ht="15" thickBot="1" x14ac:dyDescent="0.4">
      <c r="A118" s="64" t="s">
        <v>207</v>
      </c>
      <c r="B118" s="265"/>
      <c r="C118" s="265"/>
      <c r="D118" s="265"/>
      <c r="E118" s="265"/>
      <c r="F118" s="265"/>
      <c r="G118" s="265"/>
      <c r="H118" s="265"/>
      <c r="I118" s="265"/>
      <c r="J118" s="282"/>
    </row>
    <row r="119" spans="1:10" x14ac:dyDescent="0.35">
      <c r="A119" s="49" t="s">
        <v>1</v>
      </c>
      <c r="B119" s="266">
        <v>106</v>
      </c>
      <c r="C119" s="266"/>
      <c r="D119" s="266"/>
      <c r="E119" s="264">
        <v>123</v>
      </c>
      <c r="F119" s="263"/>
      <c r="G119" s="263"/>
      <c r="H119" s="264">
        <v>103</v>
      </c>
      <c r="I119" s="263"/>
      <c r="J119" s="281"/>
    </row>
    <row r="120" spans="1:10" x14ac:dyDescent="0.35">
      <c r="A120" s="49" t="s">
        <v>2</v>
      </c>
      <c r="B120" s="263">
        <v>65</v>
      </c>
      <c r="C120" s="263"/>
      <c r="D120" s="263"/>
      <c r="E120" s="264">
        <v>100</v>
      </c>
      <c r="F120" s="263"/>
      <c r="G120" s="263"/>
      <c r="H120" s="264">
        <v>85</v>
      </c>
      <c r="I120" s="263"/>
      <c r="J120" s="281"/>
    </row>
    <row r="121" spans="1:10" x14ac:dyDescent="0.35">
      <c r="A121" s="49" t="s">
        <v>3</v>
      </c>
      <c r="B121" s="263">
        <v>89</v>
      </c>
      <c r="C121" s="263"/>
      <c r="D121" s="263"/>
      <c r="E121" s="264">
        <v>90</v>
      </c>
      <c r="F121" s="263"/>
      <c r="G121" s="263"/>
      <c r="H121" s="264">
        <v>59</v>
      </c>
      <c r="I121" s="263"/>
      <c r="J121" s="281"/>
    </row>
    <row r="122" spans="1:10" x14ac:dyDescent="0.35">
      <c r="A122" s="49" t="s">
        <v>4</v>
      </c>
      <c r="B122" s="263">
        <v>9</v>
      </c>
      <c r="C122" s="263"/>
      <c r="D122" s="263"/>
      <c r="E122" s="264">
        <v>6</v>
      </c>
      <c r="F122" s="263"/>
      <c r="G122" s="263"/>
      <c r="H122" s="264">
        <v>6</v>
      </c>
      <c r="I122" s="263"/>
      <c r="J122" s="281"/>
    </row>
    <row r="123" spans="1:10" x14ac:dyDescent="0.35">
      <c r="A123" s="49" t="s">
        <v>5</v>
      </c>
      <c r="B123" s="263">
        <v>1</v>
      </c>
      <c r="C123" s="263"/>
      <c r="D123" s="263"/>
      <c r="E123" s="264">
        <v>4</v>
      </c>
      <c r="F123" s="263"/>
      <c r="G123" s="263"/>
      <c r="H123" s="264">
        <v>6</v>
      </c>
      <c r="I123" s="263"/>
      <c r="J123" s="281"/>
    </row>
    <row r="124" spans="1:10" x14ac:dyDescent="0.35">
      <c r="A124" s="49" t="s">
        <v>6</v>
      </c>
      <c r="B124" s="263">
        <v>12</v>
      </c>
      <c r="C124" s="263"/>
      <c r="D124" s="263"/>
      <c r="E124" s="264">
        <v>11</v>
      </c>
      <c r="F124" s="263"/>
      <c r="G124" s="263"/>
      <c r="H124" s="264">
        <v>6</v>
      </c>
      <c r="I124" s="263"/>
      <c r="J124" s="281"/>
    </row>
    <row r="125" spans="1:10" x14ac:dyDescent="0.35">
      <c r="A125" s="49" t="s">
        <v>7</v>
      </c>
      <c r="B125" s="263">
        <v>0</v>
      </c>
      <c r="C125" s="263"/>
      <c r="D125" s="263"/>
      <c r="E125" s="264">
        <v>0</v>
      </c>
      <c r="F125" s="263"/>
      <c r="G125" s="263"/>
      <c r="H125" s="264">
        <v>0</v>
      </c>
      <c r="I125" s="263"/>
      <c r="J125" s="281"/>
    </row>
    <row r="126" spans="1:10" ht="15" thickBot="1" x14ac:dyDescent="0.4">
      <c r="A126" s="75" t="s">
        <v>15</v>
      </c>
      <c r="B126" s="278">
        <f>SUM(B119:D125)</f>
        <v>282</v>
      </c>
      <c r="C126" s="279"/>
      <c r="D126" s="279"/>
      <c r="E126" s="278">
        <f>SUM(E119:G125)</f>
        <v>334</v>
      </c>
      <c r="F126" s="279"/>
      <c r="G126" s="279"/>
      <c r="H126" s="278">
        <f>SUM(H119:J125)</f>
        <v>265</v>
      </c>
      <c r="I126" s="279"/>
      <c r="J126" s="280"/>
    </row>
    <row r="129" spans="1:17" ht="16" thickBot="1" x14ac:dyDescent="0.4">
      <c r="A129" s="296" t="s">
        <v>388</v>
      </c>
      <c r="B129" s="296"/>
      <c r="C129" s="296"/>
      <c r="D129" s="296"/>
      <c r="E129" s="296"/>
      <c r="F129" s="296"/>
      <c r="G129" s="296"/>
      <c r="H129" s="296"/>
      <c r="I129" s="296"/>
      <c r="J129" s="296"/>
    </row>
    <row r="130" spans="1:17" ht="44.25" customHeight="1" x14ac:dyDescent="0.35">
      <c r="A130" s="269">
        <v>2022</v>
      </c>
      <c r="B130" s="270"/>
      <c r="C130" s="270"/>
      <c r="D130" s="270"/>
      <c r="E130" s="269">
        <v>2021</v>
      </c>
      <c r="F130" s="270"/>
      <c r="G130" s="270"/>
      <c r="H130" s="270"/>
      <c r="I130" s="270"/>
      <c r="J130" s="271"/>
    </row>
    <row r="131" spans="1:17" ht="15" thickBot="1" x14ac:dyDescent="0.4">
      <c r="A131" s="256" t="s">
        <v>114</v>
      </c>
      <c r="B131" s="257"/>
      <c r="C131" s="257" t="s">
        <v>115</v>
      </c>
      <c r="D131" s="257"/>
      <c r="E131" s="256" t="s">
        <v>114</v>
      </c>
      <c r="F131" s="257"/>
      <c r="G131" s="257"/>
      <c r="H131" s="257" t="s">
        <v>115</v>
      </c>
      <c r="I131" s="257"/>
      <c r="J131" s="258"/>
      <c r="N131" s="122"/>
      <c r="P131" s="55"/>
    </row>
    <row r="132" spans="1:17" x14ac:dyDescent="0.35">
      <c r="A132" s="69" t="s">
        <v>1</v>
      </c>
      <c r="B132" s="52">
        <v>81</v>
      </c>
      <c r="C132" s="55" t="s">
        <v>32</v>
      </c>
      <c r="D132">
        <v>42</v>
      </c>
      <c r="E132" s="69" t="s">
        <v>1</v>
      </c>
      <c r="G132" s="52">
        <v>45</v>
      </c>
      <c r="H132" s="55" t="s">
        <v>32</v>
      </c>
      <c r="J132" s="54">
        <v>17</v>
      </c>
      <c r="M132" s="12"/>
      <c r="N132" s="122"/>
      <c r="P132" s="55"/>
    </row>
    <row r="133" spans="1:17" x14ac:dyDescent="0.35">
      <c r="A133" s="69" t="s">
        <v>2</v>
      </c>
      <c r="B133" s="48">
        <v>32</v>
      </c>
      <c r="C133" s="55" t="s">
        <v>116</v>
      </c>
      <c r="D133">
        <v>27</v>
      </c>
      <c r="E133" s="69" t="s">
        <v>2</v>
      </c>
      <c r="G133" s="48">
        <v>25</v>
      </c>
      <c r="H133" s="55" t="s">
        <v>116</v>
      </c>
      <c r="J133" s="54">
        <v>16</v>
      </c>
      <c r="M133" s="12"/>
      <c r="N133" s="122"/>
      <c r="P133" s="55"/>
    </row>
    <row r="134" spans="1:17" x14ac:dyDescent="0.35">
      <c r="A134" s="69" t="s">
        <v>3</v>
      </c>
      <c r="B134" s="48">
        <v>104</v>
      </c>
      <c r="C134" s="55" t="s">
        <v>34</v>
      </c>
      <c r="D134">
        <v>51</v>
      </c>
      <c r="E134" s="69" t="s">
        <v>3</v>
      </c>
      <c r="G134" s="48">
        <v>24</v>
      </c>
      <c r="H134" s="55" t="s">
        <v>34</v>
      </c>
      <c r="J134" s="54">
        <v>20</v>
      </c>
      <c r="M134" s="12"/>
      <c r="N134" s="122"/>
      <c r="P134" s="55"/>
    </row>
    <row r="135" spans="1:17" x14ac:dyDescent="0.35">
      <c r="A135" s="69" t="s">
        <v>4</v>
      </c>
      <c r="B135" s="48">
        <v>5</v>
      </c>
      <c r="C135" s="55" t="s">
        <v>35</v>
      </c>
      <c r="D135">
        <v>29</v>
      </c>
      <c r="E135" s="69" t="s">
        <v>4</v>
      </c>
      <c r="G135" s="48">
        <v>1</v>
      </c>
      <c r="H135" s="55" t="s">
        <v>35</v>
      </c>
      <c r="J135" s="54">
        <v>14</v>
      </c>
      <c r="M135" s="12"/>
      <c r="N135" s="122"/>
      <c r="P135" s="56"/>
    </row>
    <row r="136" spans="1:17" x14ac:dyDescent="0.35">
      <c r="A136" s="69" t="s">
        <v>5</v>
      </c>
      <c r="B136" s="48">
        <v>5</v>
      </c>
      <c r="C136" s="56" t="s">
        <v>36</v>
      </c>
      <c r="D136">
        <v>31</v>
      </c>
      <c r="E136" s="69" t="s">
        <v>5</v>
      </c>
      <c r="G136" s="48">
        <v>2</v>
      </c>
      <c r="H136" s="56" t="s">
        <v>36</v>
      </c>
      <c r="J136" s="54">
        <v>12</v>
      </c>
      <c r="M136" s="12"/>
      <c r="N136" s="122"/>
      <c r="P136" s="55"/>
    </row>
    <row r="137" spans="1:17" x14ac:dyDescent="0.35">
      <c r="A137" s="69" t="s">
        <v>6</v>
      </c>
      <c r="B137" s="48">
        <v>14</v>
      </c>
      <c r="C137" s="55" t="s">
        <v>37</v>
      </c>
      <c r="D137">
        <v>19</v>
      </c>
      <c r="E137" s="69" t="s">
        <v>6</v>
      </c>
      <c r="G137" s="48">
        <v>3</v>
      </c>
      <c r="H137" s="55" t="s">
        <v>37</v>
      </c>
      <c r="J137" s="54">
        <v>4</v>
      </c>
      <c r="M137" s="12"/>
      <c r="N137" s="122"/>
      <c r="P137" s="55"/>
    </row>
    <row r="138" spans="1:17" x14ac:dyDescent="0.35">
      <c r="A138" s="69" t="s">
        <v>7</v>
      </c>
      <c r="B138" s="48">
        <v>0</v>
      </c>
      <c r="C138" s="55" t="s">
        <v>38</v>
      </c>
      <c r="D138">
        <v>42</v>
      </c>
      <c r="E138" s="69" t="s">
        <v>7</v>
      </c>
      <c r="G138" s="48">
        <v>0</v>
      </c>
      <c r="H138" s="55" t="s">
        <v>38</v>
      </c>
      <c r="J138" s="54">
        <v>17</v>
      </c>
      <c r="M138" s="12"/>
      <c r="N138" s="122"/>
      <c r="O138" s="12"/>
    </row>
    <row r="139" spans="1:17" x14ac:dyDescent="0.35">
      <c r="A139" s="69" t="s">
        <v>8</v>
      </c>
      <c r="B139" s="48">
        <v>0</v>
      </c>
      <c r="E139" s="69" t="s">
        <v>8</v>
      </c>
      <c r="G139" s="48">
        <v>0</v>
      </c>
      <c r="J139" s="54"/>
      <c r="M139" s="12"/>
      <c r="N139" s="122"/>
      <c r="O139" s="12"/>
    </row>
    <row r="140" spans="1:17" x14ac:dyDescent="0.35">
      <c r="A140" s="69" t="s">
        <v>20</v>
      </c>
      <c r="B140" s="48">
        <v>0</v>
      </c>
      <c r="E140" s="69" t="s">
        <v>20</v>
      </c>
      <c r="G140" s="48">
        <v>0</v>
      </c>
      <c r="J140" s="54"/>
      <c r="M140" s="12"/>
      <c r="O140" s="117"/>
      <c r="Q140" s="58"/>
    </row>
    <row r="141" spans="1:17" ht="15" thickBot="1" x14ac:dyDescent="0.4">
      <c r="A141" s="50"/>
      <c r="B141" s="53">
        <f>SUM(B132:B140)</f>
        <v>241</v>
      </c>
      <c r="C141" s="50"/>
      <c r="D141" s="70">
        <f>SUM(D132:D140)</f>
        <v>241</v>
      </c>
      <c r="E141" s="50"/>
      <c r="F141" s="51"/>
      <c r="G141" s="53">
        <f>SUM(G132:G140)</f>
        <v>100</v>
      </c>
      <c r="H141" s="51"/>
      <c r="I141" s="51"/>
      <c r="J141" s="71">
        <f>SUM(J132:J140)</f>
        <v>100</v>
      </c>
    </row>
    <row r="142" spans="1:17" ht="15" thickBot="1" x14ac:dyDescent="0.4"/>
    <row r="143" spans="1:17" x14ac:dyDescent="0.35">
      <c r="A143" s="103" t="s">
        <v>499</v>
      </c>
      <c r="B143" s="104">
        <f>B13</f>
        <v>50</v>
      </c>
      <c r="D143" s="300" t="s">
        <v>411</v>
      </c>
      <c r="E143" s="301"/>
      <c r="F143" s="302"/>
      <c r="G143" s="104">
        <f>D27</f>
        <v>-487</v>
      </c>
    </row>
    <row r="144" spans="1:17" ht="29.5" thickBot="1" x14ac:dyDescent="0.4">
      <c r="A144" s="105" t="s">
        <v>501</v>
      </c>
      <c r="B144" s="101">
        <f>J114</f>
        <v>72</v>
      </c>
      <c r="D144" s="303" t="s">
        <v>412</v>
      </c>
      <c r="E144" s="304"/>
      <c r="F144" s="305"/>
      <c r="G144" s="110">
        <f>((C27-B145)/B27)</f>
        <v>0.89679517689988897</v>
      </c>
    </row>
    <row r="145" spans="1:7" ht="43.5" x14ac:dyDescent="0.35">
      <c r="A145" s="105" t="s">
        <v>488</v>
      </c>
      <c r="B145" s="126">
        <v>814</v>
      </c>
    </row>
    <row r="146" spans="1:7" ht="15" thickBot="1" x14ac:dyDescent="0.4">
      <c r="A146" s="107" t="s">
        <v>489</v>
      </c>
      <c r="B146" s="101">
        <f>B141</f>
        <v>241</v>
      </c>
    </row>
    <row r="147" spans="1:7" ht="15" thickBot="1" x14ac:dyDescent="0.4">
      <c r="A147" s="108" t="s">
        <v>27</v>
      </c>
      <c r="B147" s="109">
        <f>C27</f>
        <v>12119</v>
      </c>
      <c r="D147" s="297" t="s">
        <v>82</v>
      </c>
      <c r="E147" s="298"/>
      <c r="F147" s="299"/>
      <c r="G147" s="111">
        <f>B102</f>
        <v>271</v>
      </c>
    </row>
  </sheetData>
  <mergeCells count="45">
    <mergeCell ref="B119:D119"/>
    <mergeCell ref="E119:G119"/>
    <mergeCell ref="H119:J119"/>
    <mergeCell ref="A16:D16"/>
    <mergeCell ref="A30:C30"/>
    <mergeCell ref="A41:E41"/>
    <mergeCell ref="A106:D106"/>
    <mergeCell ref="A107:D107"/>
    <mergeCell ref="A108:D108"/>
    <mergeCell ref="A109:D109"/>
    <mergeCell ref="A116:B116"/>
    <mergeCell ref="B117:D118"/>
    <mergeCell ref="E117:G118"/>
    <mergeCell ref="H117:J118"/>
    <mergeCell ref="B120:D120"/>
    <mergeCell ref="E120:G120"/>
    <mergeCell ref="H120:J120"/>
    <mergeCell ref="B121:D121"/>
    <mergeCell ref="E121:G121"/>
    <mergeCell ref="H121:J121"/>
    <mergeCell ref="B122:D122"/>
    <mergeCell ref="E122:G122"/>
    <mergeCell ref="H122:J122"/>
    <mergeCell ref="B123:D123"/>
    <mergeCell ref="E123:G123"/>
    <mergeCell ref="H123:J123"/>
    <mergeCell ref="B124:D124"/>
    <mergeCell ref="E124:G124"/>
    <mergeCell ref="H124:J124"/>
    <mergeCell ref="B125:D125"/>
    <mergeCell ref="E125:G125"/>
    <mergeCell ref="H125:J125"/>
    <mergeCell ref="B126:D126"/>
    <mergeCell ref="E126:G126"/>
    <mergeCell ref="H126:J126"/>
    <mergeCell ref="A129:J129"/>
    <mergeCell ref="A130:D130"/>
    <mergeCell ref="E130:J130"/>
    <mergeCell ref="D147:F147"/>
    <mergeCell ref="A131:B131"/>
    <mergeCell ref="C131:D131"/>
    <mergeCell ref="E131:G131"/>
    <mergeCell ref="H131:J131"/>
    <mergeCell ref="D143:F143"/>
    <mergeCell ref="D144:F144"/>
  </mergeCells>
  <printOptions horizontalCentered="1" verticalCentered="1"/>
  <pageMargins left="1.25" right="1.25" top="0.9" bottom="0.9" header="0.75" footer="0.3"/>
  <pageSetup scale="62" fitToHeight="0" orientation="portrait" r:id="rId1"/>
  <headerFooter>
    <oddHeader>&amp;C&amp;"-,Bold"&amp;14September 2022 Membership Dashboard</oddHeader>
    <oddFooter>&amp;C&amp;P</oddFooter>
  </headerFooter>
  <rowBreaks count="2" manualBreakCount="2">
    <brk id="52" max="16383" man="1"/>
    <brk id="93" max="9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AC746-8055-4944-91E8-79521F53DF55}">
  <sheetPr>
    <pageSetUpPr fitToPage="1"/>
  </sheetPr>
  <dimension ref="A2:Q147"/>
  <sheetViews>
    <sheetView topLeftCell="A120" zoomScaleNormal="100" zoomScalePageLayoutView="75" workbookViewId="0">
      <selection activeCell="N24" sqref="N24"/>
    </sheetView>
  </sheetViews>
  <sheetFormatPr defaultColWidth="9.1796875" defaultRowHeight="14.5" x14ac:dyDescent="0.35"/>
  <cols>
    <col min="1" max="1" width="28.81640625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7</v>
      </c>
    </row>
    <row r="5" spans="1:6" x14ac:dyDescent="0.35">
      <c r="A5" s="49" t="s">
        <v>2</v>
      </c>
      <c r="B5" s="54">
        <v>4</v>
      </c>
    </row>
    <row r="6" spans="1:6" x14ac:dyDescent="0.35">
      <c r="A6" s="49" t="s">
        <v>3</v>
      </c>
      <c r="B6" s="54">
        <v>5</v>
      </c>
    </row>
    <row r="7" spans="1:6" x14ac:dyDescent="0.35">
      <c r="A7" s="49" t="s">
        <v>4</v>
      </c>
      <c r="B7" s="54">
        <v>4</v>
      </c>
    </row>
    <row r="8" spans="1:6" x14ac:dyDescent="0.35">
      <c r="A8" s="49" t="s">
        <v>5</v>
      </c>
      <c r="B8" s="54">
        <v>2</v>
      </c>
    </row>
    <row r="9" spans="1:6" x14ac:dyDescent="0.35">
      <c r="A9" s="49" t="s">
        <v>6</v>
      </c>
      <c r="B9" s="54">
        <v>0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22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48" t="s">
        <v>17</v>
      </c>
      <c r="B16" s="249"/>
      <c r="C16" s="249"/>
      <c r="D16" s="250"/>
      <c r="E16" s="8"/>
      <c r="F16" s="112" t="s">
        <v>117</v>
      </c>
    </row>
    <row r="17" spans="1:13" ht="30.5" thickBot="1" x14ac:dyDescent="0.4">
      <c r="A17" s="16"/>
      <c r="B17" s="28" t="s">
        <v>392</v>
      </c>
      <c r="C17" s="28" t="s">
        <v>490</v>
      </c>
      <c r="D17" s="29" t="s">
        <v>21</v>
      </c>
    </row>
    <row r="18" spans="1:13" ht="15" thickTop="1" x14ac:dyDescent="0.35">
      <c r="A18" s="17" t="s">
        <v>1</v>
      </c>
      <c r="B18" s="30">
        <v>4611</v>
      </c>
      <c r="C18" s="30">
        <v>4386</v>
      </c>
      <c r="D18" s="31">
        <f t="shared" ref="D18:D27" si="0">C18-B18</f>
        <v>-225</v>
      </c>
      <c r="M18" s="68"/>
    </row>
    <row r="19" spans="1:13" x14ac:dyDescent="0.35">
      <c r="A19" s="17" t="s">
        <v>2</v>
      </c>
      <c r="B19" s="30">
        <v>6183</v>
      </c>
      <c r="C19" s="30">
        <v>6124</v>
      </c>
      <c r="D19" s="31">
        <f t="shared" si="0"/>
        <v>-59</v>
      </c>
      <c r="E19" s="12"/>
    </row>
    <row r="20" spans="1:13" x14ac:dyDescent="0.35">
      <c r="A20" s="17" t="s">
        <v>3</v>
      </c>
      <c r="B20" s="30">
        <v>1339</v>
      </c>
      <c r="C20" s="30">
        <v>1035</v>
      </c>
      <c r="D20" s="31">
        <f t="shared" si="0"/>
        <v>-304</v>
      </c>
      <c r="E20" s="12"/>
    </row>
    <row r="21" spans="1:13" x14ac:dyDescent="0.35">
      <c r="A21" s="17" t="s">
        <v>4</v>
      </c>
      <c r="B21" s="30">
        <v>175</v>
      </c>
      <c r="C21" s="30">
        <v>141</v>
      </c>
      <c r="D21" s="31">
        <f t="shared" si="0"/>
        <v>-34</v>
      </c>
      <c r="E21" s="12"/>
    </row>
    <row r="22" spans="1:13" x14ac:dyDescent="0.35">
      <c r="A22" s="17" t="s">
        <v>5</v>
      </c>
      <c r="B22" s="30">
        <v>193</v>
      </c>
      <c r="C22" s="30">
        <v>207</v>
      </c>
      <c r="D22" s="31">
        <f t="shared" si="0"/>
        <v>14</v>
      </c>
      <c r="E22" s="12"/>
    </row>
    <row r="23" spans="1:13" x14ac:dyDescent="0.35">
      <c r="A23" s="17" t="s">
        <v>6</v>
      </c>
      <c r="B23" s="30">
        <v>103</v>
      </c>
      <c r="C23" s="30">
        <v>83</v>
      </c>
      <c r="D23" s="31">
        <f t="shared" si="0"/>
        <v>-20</v>
      </c>
      <c r="E23" s="12"/>
    </row>
    <row r="24" spans="1:13" x14ac:dyDescent="0.35">
      <c r="A24" s="17" t="s">
        <v>7</v>
      </c>
      <c r="B24" s="30">
        <v>38</v>
      </c>
      <c r="C24" s="30">
        <v>0</v>
      </c>
      <c r="D24" s="31">
        <f t="shared" si="0"/>
        <v>-38</v>
      </c>
      <c r="E24" s="12"/>
    </row>
    <row r="25" spans="1:13" x14ac:dyDescent="0.35">
      <c r="A25" s="17" t="s">
        <v>8</v>
      </c>
      <c r="B25" s="15">
        <v>77</v>
      </c>
      <c r="C25" s="15">
        <v>86</v>
      </c>
      <c r="D25" s="18">
        <f t="shared" si="0"/>
        <v>9</v>
      </c>
      <c r="E25" s="12"/>
    </row>
    <row r="26" spans="1:13" x14ac:dyDescent="0.35">
      <c r="A26" s="17" t="s">
        <v>20</v>
      </c>
      <c r="B26" s="15">
        <v>48</v>
      </c>
      <c r="C26" s="15">
        <v>49</v>
      </c>
      <c r="D26" s="18">
        <f t="shared" si="0"/>
        <v>1</v>
      </c>
      <c r="E26" s="12"/>
    </row>
    <row r="27" spans="1:13" ht="15" thickBot="1" x14ac:dyDescent="0.4">
      <c r="A27" s="19"/>
      <c r="B27" s="37">
        <f>SUM(B18:B26)</f>
        <v>12767</v>
      </c>
      <c r="C27" s="37">
        <f>SUM(C18:C26)</f>
        <v>12111</v>
      </c>
      <c r="D27" s="21">
        <f t="shared" si="0"/>
        <v>-656</v>
      </c>
      <c r="E27" s="12"/>
    </row>
    <row r="28" spans="1:13" x14ac:dyDescent="0.35">
      <c r="B28" s="116"/>
      <c r="C28" s="116"/>
      <c r="D28" s="117"/>
      <c r="E28" s="12"/>
    </row>
    <row r="29" spans="1:13" ht="15" thickBot="1" x14ac:dyDescent="0.4">
      <c r="B29" s="116"/>
      <c r="C29" s="116"/>
      <c r="D29" s="117"/>
      <c r="E29" s="12"/>
      <c r="F29" s="112" t="s">
        <v>458</v>
      </c>
    </row>
    <row r="30" spans="1:13" ht="17" x14ac:dyDescent="0.4">
      <c r="A30" s="293" t="s">
        <v>459</v>
      </c>
      <c r="B30" s="294"/>
      <c r="C30" s="295"/>
      <c r="D30" s="117"/>
      <c r="E30" s="12"/>
    </row>
    <row r="31" spans="1:13" x14ac:dyDescent="0.35">
      <c r="A31" s="49" t="s">
        <v>1</v>
      </c>
      <c r="B31" s="30">
        <f>SUM(C18+C21)</f>
        <v>4527</v>
      </c>
      <c r="C31" s="128">
        <f>SUM((B31/B36))</f>
        <v>0.37379242011394598</v>
      </c>
      <c r="D31" s="117"/>
      <c r="E31" s="12"/>
    </row>
    <row r="32" spans="1:13" x14ac:dyDescent="0.35">
      <c r="A32" s="49" t="s">
        <v>2</v>
      </c>
      <c r="B32" s="30">
        <f>SUM(C19+C22)</f>
        <v>6331</v>
      </c>
      <c r="C32" s="128">
        <f>SUM(B32/B36)</f>
        <v>0.52274791511848728</v>
      </c>
      <c r="D32" s="117"/>
      <c r="E32" s="12"/>
    </row>
    <row r="33" spans="1:11" x14ac:dyDescent="0.35">
      <c r="A33" s="49" t="s">
        <v>3</v>
      </c>
      <c r="B33" s="30">
        <f>SUM(C20+C23)</f>
        <v>1118</v>
      </c>
      <c r="C33" s="128">
        <f>SUM(B33/B36)</f>
        <v>9.2312773511683599E-2</v>
      </c>
      <c r="D33" s="117"/>
      <c r="E33" s="12"/>
    </row>
    <row r="34" spans="1:11" x14ac:dyDescent="0.35">
      <c r="A34" s="49" t="s">
        <v>8</v>
      </c>
      <c r="B34" s="15">
        <f>C25</f>
        <v>86</v>
      </c>
      <c r="C34" s="129">
        <f>SUM(B34/B36)</f>
        <v>7.1009825778218152E-3</v>
      </c>
      <c r="D34" s="117"/>
      <c r="E34" s="12"/>
    </row>
    <row r="35" spans="1:11" x14ac:dyDescent="0.35">
      <c r="A35" s="49" t="s">
        <v>20</v>
      </c>
      <c r="B35" s="15">
        <f>C26</f>
        <v>49</v>
      </c>
      <c r="C35" s="129">
        <f>SUM(B35/B36)</f>
        <v>4.0459086780612668E-3</v>
      </c>
      <c r="D35" s="117"/>
      <c r="E35" s="12"/>
    </row>
    <row r="36" spans="1:11" ht="15" thickBot="1" x14ac:dyDescent="0.4">
      <c r="A36" s="50"/>
      <c r="B36" s="127">
        <f>SUM(B31:B35)</f>
        <v>12111</v>
      </c>
      <c r="C36" s="130">
        <f>SUM(C31:C35)</f>
        <v>0.99999999999999989</v>
      </c>
      <c r="D36" s="117"/>
      <c r="E36" s="12"/>
    </row>
    <row r="37" spans="1:11" x14ac:dyDescent="0.35">
      <c r="B37" s="116"/>
      <c r="C37" s="116"/>
      <c r="D37" s="117"/>
      <c r="E37" s="12"/>
    </row>
    <row r="38" spans="1:11" x14ac:dyDescent="0.35">
      <c r="B38" s="116"/>
      <c r="C38" s="116"/>
      <c r="D38" s="117"/>
      <c r="E38" s="12"/>
    </row>
    <row r="39" spans="1:11" x14ac:dyDescent="0.35">
      <c r="B39" s="116"/>
      <c r="C39" s="116"/>
      <c r="D39" s="117"/>
      <c r="E39" s="12"/>
    </row>
    <row r="40" spans="1:11" ht="15" thickBot="1" x14ac:dyDescent="0.4"/>
    <row r="41" spans="1:11" ht="17" x14ac:dyDescent="0.4">
      <c r="A41" s="290" t="s">
        <v>428</v>
      </c>
      <c r="B41" s="291"/>
      <c r="C41" s="291"/>
      <c r="D41" s="291"/>
      <c r="E41" s="292"/>
      <c r="F41" s="119"/>
    </row>
    <row r="42" spans="1:11" ht="39.75" customHeight="1" thickBot="1" x14ac:dyDescent="0.4">
      <c r="A42" s="16"/>
      <c r="B42" s="28" t="s">
        <v>481</v>
      </c>
      <c r="C42" s="28" t="s">
        <v>490</v>
      </c>
      <c r="D42" s="28" t="s">
        <v>430</v>
      </c>
      <c r="E42" s="28" t="s">
        <v>429</v>
      </c>
      <c r="F42" s="119"/>
      <c r="I42" s="123"/>
      <c r="J42" s="123"/>
    </row>
    <row r="43" spans="1:11" ht="15" thickTop="1" x14ac:dyDescent="0.35">
      <c r="A43" s="17" t="s">
        <v>1</v>
      </c>
      <c r="B43" s="30">
        <v>4366</v>
      </c>
      <c r="C43" s="30">
        <f t="shared" ref="C43:C48" si="1">C18</f>
        <v>4386</v>
      </c>
      <c r="D43" s="120">
        <f>C43-B43</f>
        <v>20</v>
      </c>
      <c r="E43" s="113">
        <f t="shared" ref="E43:E51" si="2">((C43-B43)/B43)*100</f>
        <v>0.45808520384791573</v>
      </c>
      <c r="H43" s="124"/>
      <c r="I43" s="30"/>
      <c r="J43" s="30"/>
      <c r="K43" s="68"/>
    </row>
    <row r="44" spans="1:11" x14ac:dyDescent="0.35">
      <c r="A44" s="17" t="s">
        <v>2</v>
      </c>
      <c r="B44" s="30">
        <v>6086</v>
      </c>
      <c r="C44" s="30">
        <f t="shared" si="1"/>
        <v>6124</v>
      </c>
      <c r="D44" s="120">
        <f t="shared" ref="D44:D51" si="3">C44-B44</f>
        <v>38</v>
      </c>
      <c r="E44" s="113">
        <f t="shared" si="2"/>
        <v>0.62438383174498846</v>
      </c>
      <c r="H44" s="124"/>
      <c r="I44" s="30"/>
      <c r="J44" s="30"/>
      <c r="K44" s="68"/>
    </row>
    <row r="45" spans="1:11" x14ac:dyDescent="0.35">
      <c r="A45" s="17" t="s">
        <v>3</v>
      </c>
      <c r="B45" s="30">
        <v>1092</v>
      </c>
      <c r="C45" s="30">
        <f t="shared" si="1"/>
        <v>1035</v>
      </c>
      <c r="D45" s="120">
        <f t="shared" si="3"/>
        <v>-57</v>
      </c>
      <c r="E45" s="113">
        <f t="shared" si="2"/>
        <v>-5.2197802197802199</v>
      </c>
      <c r="H45" s="124"/>
      <c r="I45" s="30"/>
      <c r="J45" s="30"/>
      <c r="K45" s="68"/>
    </row>
    <row r="46" spans="1:11" x14ac:dyDescent="0.35">
      <c r="A46" s="17" t="s">
        <v>4</v>
      </c>
      <c r="B46" s="30">
        <v>145</v>
      </c>
      <c r="C46" s="30">
        <f t="shared" si="1"/>
        <v>141</v>
      </c>
      <c r="D46" s="120">
        <f t="shared" si="3"/>
        <v>-4</v>
      </c>
      <c r="E46" s="113">
        <f t="shared" si="2"/>
        <v>-2.7586206896551726</v>
      </c>
      <c r="H46" s="124"/>
      <c r="I46" s="30"/>
      <c r="J46" s="30"/>
      <c r="K46" s="68"/>
    </row>
    <row r="47" spans="1:11" x14ac:dyDescent="0.35">
      <c r="A47" s="17" t="s">
        <v>5</v>
      </c>
      <c r="B47" s="30">
        <v>205</v>
      </c>
      <c r="C47" s="30">
        <f t="shared" si="1"/>
        <v>207</v>
      </c>
      <c r="D47" s="120">
        <f t="shared" si="3"/>
        <v>2</v>
      </c>
      <c r="E47" s="113">
        <f t="shared" si="2"/>
        <v>0.97560975609756095</v>
      </c>
      <c r="H47" s="124"/>
      <c r="I47" s="30"/>
      <c r="J47" s="30"/>
      <c r="K47" s="68"/>
    </row>
    <row r="48" spans="1:11" x14ac:dyDescent="0.35">
      <c r="A48" s="17" t="s">
        <v>6</v>
      </c>
      <c r="B48" s="30">
        <v>90</v>
      </c>
      <c r="C48" s="30">
        <f t="shared" si="1"/>
        <v>83</v>
      </c>
      <c r="D48" s="120">
        <f t="shared" si="3"/>
        <v>-7</v>
      </c>
      <c r="E48" s="113">
        <f t="shared" si="2"/>
        <v>-7.7777777777777777</v>
      </c>
      <c r="H48" s="124"/>
      <c r="I48" s="30"/>
      <c r="J48" s="30"/>
      <c r="K48" s="68"/>
    </row>
    <row r="49" spans="1:14" x14ac:dyDescent="0.35">
      <c r="A49" s="17" t="s">
        <v>8</v>
      </c>
      <c r="B49" s="15">
        <v>86</v>
      </c>
      <c r="C49" s="15">
        <f>C25</f>
        <v>86</v>
      </c>
      <c r="D49" s="120">
        <f t="shared" si="3"/>
        <v>0</v>
      </c>
      <c r="E49" s="113">
        <f t="shared" si="2"/>
        <v>0</v>
      </c>
      <c r="H49" s="124"/>
      <c r="I49" s="30"/>
      <c r="J49" s="30"/>
      <c r="K49" s="68"/>
    </row>
    <row r="50" spans="1:14" x14ac:dyDescent="0.35">
      <c r="A50" s="17" t="s">
        <v>20</v>
      </c>
      <c r="B50" s="15">
        <v>49</v>
      </c>
      <c r="C50" s="15">
        <f>C26</f>
        <v>49</v>
      </c>
      <c r="D50" s="120">
        <f t="shared" si="3"/>
        <v>0</v>
      </c>
      <c r="E50" s="113">
        <f t="shared" si="2"/>
        <v>0</v>
      </c>
      <c r="H50" s="124"/>
      <c r="I50" s="15"/>
      <c r="J50" s="15"/>
      <c r="K50" s="68"/>
    </row>
    <row r="51" spans="1:14" ht="15" thickBot="1" x14ac:dyDescent="0.4">
      <c r="A51" s="16"/>
      <c r="B51" s="115">
        <f>SUM(B43:B50)</f>
        <v>12119</v>
      </c>
      <c r="C51" s="115">
        <f>SUM(C43:C50)</f>
        <v>12111</v>
      </c>
      <c r="D51" s="121">
        <f t="shared" si="3"/>
        <v>-8</v>
      </c>
      <c r="E51" s="114">
        <f t="shared" si="2"/>
        <v>-6.6012047198613755E-2</v>
      </c>
      <c r="H51" s="124"/>
      <c r="I51" s="15"/>
      <c r="J51" s="15"/>
      <c r="K51" s="68"/>
    </row>
    <row r="52" spans="1:14" x14ac:dyDescent="0.35">
      <c r="A52" s="118"/>
      <c r="B52" s="118"/>
      <c r="C52" s="118"/>
      <c r="D52" s="118"/>
      <c r="E52" s="118"/>
      <c r="I52" s="68"/>
      <c r="J52" s="68"/>
      <c r="K52" s="68"/>
    </row>
    <row r="53" spans="1:14" ht="15" thickBot="1" x14ac:dyDescent="0.4">
      <c r="J53" s="51"/>
    </row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K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133" t="s">
        <v>504</v>
      </c>
      <c r="I55" s="81" t="s">
        <v>7</v>
      </c>
      <c r="J55" s="81" t="s">
        <v>55</v>
      </c>
      <c r="K55" s="83" t="s">
        <v>42</v>
      </c>
    </row>
    <row r="56" spans="1:14" x14ac:dyDescent="0.35">
      <c r="A56" s="49" t="s">
        <v>32</v>
      </c>
      <c r="B56" s="84">
        <v>748</v>
      </c>
      <c r="C56" s="84">
        <v>1005</v>
      </c>
      <c r="D56" s="84">
        <v>135</v>
      </c>
      <c r="E56" s="84">
        <v>33</v>
      </c>
      <c r="F56" s="84">
        <v>37</v>
      </c>
      <c r="G56" s="84">
        <v>8</v>
      </c>
      <c r="H56" s="134">
        <v>9</v>
      </c>
      <c r="I56" s="84">
        <v>0</v>
      </c>
      <c r="J56" s="84">
        <v>41</v>
      </c>
      <c r="K56" s="85">
        <f t="shared" ref="K56:K62" si="4">SUM(B56:J56)</f>
        <v>2016</v>
      </c>
    </row>
    <row r="57" spans="1:14" x14ac:dyDescent="0.35">
      <c r="A57" s="49" t="s">
        <v>33</v>
      </c>
      <c r="B57" s="84">
        <v>732</v>
      </c>
      <c r="C57" s="84">
        <v>1043</v>
      </c>
      <c r="D57" s="84">
        <v>161</v>
      </c>
      <c r="E57" s="84">
        <v>19</v>
      </c>
      <c r="F57" s="84">
        <v>32</v>
      </c>
      <c r="G57" s="84">
        <v>8</v>
      </c>
      <c r="H57" s="134">
        <v>12</v>
      </c>
      <c r="I57" s="84">
        <v>0</v>
      </c>
      <c r="J57" s="84">
        <v>0</v>
      </c>
      <c r="K57" s="85">
        <f t="shared" si="4"/>
        <v>2007</v>
      </c>
    </row>
    <row r="58" spans="1:14" x14ac:dyDescent="0.35">
      <c r="A58" s="49" t="s">
        <v>34</v>
      </c>
      <c r="B58" s="84">
        <v>791</v>
      </c>
      <c r="C58" s="84">
        <v>1064</v>
      </c>
      <c r="D58" s="84">
        <v>160</v>
      </c>
      <c r="E58" s="84">
        <v>33</v>
      </c>
      <c r="F58" s="84">
        <v>32</v>
      </c>
      <c r="G58" s="84">
        <v>20</v>
      </c>
      <c r="H58" s="134">
        <v>11</v>
      </c>
      <c r="I58" s="84">
        <v>0</v>
      </c>
      <c r="J58" s="84">
        <v>0</v>
      </c>
      <c r="K58" s="85">
        <f t="shared" si="4"/>
        <v>2111</v>
      </c>
    </row>
    <row r="59" spans="1:14" x14ac:dyDescent="0.35">
      <c r="A59" s="49" t="s">
        <v>35</v>
      </c>
      <c r="B59" s="84">
        <v>617</v>
      </c>
      <c r="C59" s="84">
        <v>954</v>
      </c>
      <c r="D59" s="84">
        <v>165</v>
      </c>
      <c r="E59" s="84">
        <v>15</v>
      </c>
      <c r="F59" s="84">
        <v>26</v>
      </c>
      <c r="G59" s="84">
        <v>14</v>
      </c>
      <c r="H59" s="134">
        <v>14</v>
      </c>
      <c r="I59" s="84">
        <v>0</v>
      </c>
      <c r="J59" s="84">
        <v>0</v>
      </c>
      <c r="K59" s="85">
        <f t="shared" si="4"/>
        <v>1805</v>
      </c>
    </row>
    <row r="60" spans="1:14" x14ac:dyDescent="0.35">
      <c r="A60" s="49" t="s">
        <v>36</v>
      </c>
      <c r="B60" s="84">
        <v>459</v>
      </c>
      <c r="C60" s="84">
        <v>614</v>
      </c>
      <c r="D60" s="84">
        <v>101</v>
      </c>
      <c r="E60" s="84">
        <v>7</v>
      </c>
      <c r="F60" s="84">
        <v>21</v>
      </c>
      <c r="G60" s="84">
        <v>8</v>
      </c>
      <c r="H60" s="134">
        <v>16</v>
      </c>
      <c r="I60" s="84">
        <v>0</v>
      </c>
      <c r="J60" s="84">
        <v>1</v>
      </c>
      <c r="K60" s="85">
        <f t="shared" si="4"/>
        <v>1227</v>
      </c>
    </row>
    <row r="61" spans="1:14" x14ac:dyDescent="0.35">
      <c r="A61" s="49" t="s">
        <v>37</v>
      </c>
      <c r="B61" s="84">
        <v>414</v>
      </c>
      <c r="C61" s="84">
        <v>517</v>
      </c>
      <c r="D61" s="84">
        <v>109</v>
      </c>
      <c r="E61" s="84">
        <v>15</v>
      </c>
      <c r="F61" s="84">
        <v>23</v>
      </c>
      <c r="G61" s="84">
        <v>6</v>
      </c>
      <c r="H61" s="134">
        <v>5</v>
      </c>
      <c r="I61" s="84"/>
      <c r="J61" s="84"/>
      <c r="K61" s="85">
        <f t="shared" si="4"/>
        <v>1089</v>
      </c>
    </row>
    <row r="62" spans="1:14" x14ac:dyDescent="0.35">
      <c r="A62" s="49" t="s">
        <v>38</v>
      </c>
      <c r="B62" s="84">
        <v>625</v>
      </c>
      <c r="C62" s="84">
        <v>927</v>
      </c>
      <c r="D62" s="84">
        <v>204</v>
      </c>
      <c r="E62" s="84">
        <v>19</v>
      </c>
      <c r="F62" s="84">
        <v>36</v>
      </c>
      <c r="G62" s="84">
        <v>19</v>
      </c>
      <c r="H62" s="134">
        <v>19</v>
      </c>
      <c r="I62" s="84">
        <v>0</v>
      </c>
      <c r="J62" s="84">
        <v>7</v>
      </c>
      <c r="K62" s="85">
        <f t="shared" si="4"/>
        <v>1856</v>
      </c>
    </row>
    <row r="63" spans="1:14" ht="15" thickBot="1" x14ac:dyDescent="0.4">
      <c r="A63" s="50"/>
      <c r="B63" s="86">
        <f t="shared" ref="B63:G63" si="5">SUM(B56:B62)</f>
        <v>4386</v>
      </c>
      <c r="C63" s="86">
        <f t="shared" si="5"/>
        <v>6124</v>
      </c>
      <c r="D63" s="86">
        <f t="shared" si="5"/>
        <v>1035</v>
      </c>
      <c r="E63" s="86">
        <f t="shared" si="5"/>
        <v>141</v>
      </c>
      <c r="F63" s="86">
        <f t="shared" si="5"/>
        <v>207</v>
      </c>
      <c r="G63" s="86">
        <f t="shared" si="5"/>
        <v>83</v>
      </c>
      <c r="H63" s="135">
        <f>SUM(H56:H62)</f>
        <v>86</v>
      </c>
      <c r="I63" s="86">
        <f>SUM(I56:I62)</f>
        <v>0</v>
      </c>
      <c r="J63" s="86">
        <f>SUM(J56:J62)</f>
        <v>49</v>
      </c>
      <c r="K63" s="87">
        <f>SUM(K56:K62)</f>
        <v>12111</v>
      </c>
    </row>
    <row r="64" spans="1:14" x14ac:dyDescent="0.35">
      <c r="K64" s="10"/>
      <c r="L64" s="10"/>
      <c r="M64" s="10"/>
      <c r="N64" s="10"/>
    </row>
    <row r="93" spans="1:2" ht="15" thickBot="1" x14ac:dyDescent="0.4"/>
    <row r="94" spans="1:2" ht="17.5" thickBot="1" x14ac:dyDescent="0.45">
      <c r="A94" s="78" t="s">
        <v>480</v>
      </c>
      <c r="B94" s="74"/>
    </row>
    <row r="95" spans="1:2" ht="15" thickTop="1" x14ac:dyDescent="0.35">
      <c r="A95" s="49" t="s">
        <v>32</v>
      </c>
      <c r="B95" s="54">
        <v>37</v>
      </c>
    </row>
    <row r="96" spans="1:2" x14ac:dyDescent="0.35">
      <c r="A96" s="49" t="s">
        <v>33</v>
      </c>
      <c r="B96" s="54">
        <v>44</v>
      </c>
    </row>
    <row r="97" spans="1:10" x14ac:dyDescent="0.35">
      <c r="A97" s="49" t="s">
        <v>34</v>
      </c>
      <c r="B97" s="54">
        <v>51</v>
      </c>
    </row>
    <row r="98" spans="1:10" x14ac:dyDescent="0.35">
      <c r="A98" s="49" t="s">
        <v>35</v>
      </c>
      <c r="B98" s="54">
        <v>43</v>
      </c>
    </row>
    <row r="99" spans="1:10" x14ac:dyDescent="0.35">
      <c r="A99" s="49" t="s">
        <v>36</v>
      </c>
      <c r="B99" s="54">
        <v>28</v>
      </c>
    </row>
    <row r="100" spans="1:10" x14ac:dyDescent="0.35">
      <c r="A100" s="49" t="s">
        <v>37</v>
      </c>
      <c r="B100" s="54">
        <v>27</v>
      </c>
    </row>
    <row r="101" spans="1:10" x14ac:dyDescent="0.35">
      <c r="A101" s="131" t="s">
        <v>38</v>
      </c>
      <c r="B101" s="132">
        <v>41</v>
      </c>
    </row>
    <row r="102" spans="1:10" ht="15" thickBot="1" x14ac:dyDescent="0.4">
      <c r="A102" s="50"/>
      <c r="B102" s="125">
        <f>SUM(B95:B101)</f>
        <v>271</v>
      </c>
    </row>
    <row r="105" spans="1:10" ht="15" thickBot="1" x14ac:dyDescent="0.4"/>
    <row r="106" spans="1:10" x14ac:dyDescent="0.35">
      <c r="A106" s="285" t="s">
        <v>491</v>
      </c>
      <c r="B106" s="286"/>
      <c r="C106" s="286"/>
      <c r="D106" s="286"/>
      <c r="E106" s="99">
        <v>3</v>
      </c>
    </row>
    <row r="107" spans="1:10" x14ac:dyDescent="0.35">
      <c r="A107" s="287" t="s">
        <v>492</v>
      </c>
      <c r="B107" s="251"/>
      <c r="C107" s="251"/>
      <c r="D107" s="251"/>
      <c r="E107" s="100">
        <v>12</v>
      </c>
    </row>
    <row r="108" spans="1:10" x14ac:dyDescent="0.35">
      <c r="A108" s="287" t="s">
        <v>493</v>
      </c>
      <c r="B108" s="251"/>
      <c r="C108" s="251"/>
      <c r="D108" s="251"/>
      <c r="E108" s="101">
        <v>5</v>
      </c>
    </row>
    <row r="109" spans="1:10" ht="15" thickBot="1" x14ac:dyDescent="0.4">
      <c r="A109" s="288" t="s">
        <v>494</v>
      </c>
      <c r="B109" s="289"/>
      <c r="C109" s="289"/>
      <c r="D109" s="289"/>
      <c r="E109" s="102">
        <v>9</v>
      </c>
    </row>
    <row r="110" spans="1:10" ht="15" thickBot="1" x14ac:dyDescent="0.4"/>
    <row r="111" spans="1:10" ht="17.5" thickBot="1" x14ac:dyDescent="0.45">
      <c r="A111" s="91" t="s">
        <v>267</v>
      </c>
      <c r="B111" s="92"/>
      <c r="C111" s="92"/>
      <c r="D111" s="79"/>
      <c r="E111" s="79"/>
      <c r="F111" s="79"/>
      <c r="G111" s="79"/>
      <c r="H111" s="79"/>
      <c r="I111" s="79"/>
      <c r="J111" s="74"/>
    </row>
    <row r="112" spans="1:10" ht="15" thickTop="1" x14ac:dyDescent="0.35">
      <c r="A112" s="80"/>
      <c r="J112" s="54"/>
    </row>
    <row r="113" spans="1:10" ht="15" thickBot="1" x14ac:dyDescent="0.4">
      <c r="A113" s="93">
        <v>44805</v>
      </c>
      <c r="B113" s="43">
        <v>44774</v>
      </c>
      <c r="C113" s="43">
        <v>44743</v>
      </c>
      <c r="D113" s="43">
        <v>44713</v>
      </c>
      <c r="E113" s="43">
        <v>44682</v>
      </c>
      <c r="F113" s="43" t="s">
        <v>497</v>
      </c>
      <c r="G113" s="72" t="s">
        <v>496</v>
      </c>
      <c r="H113" s="45">
        <v>2020</v>
      </c>
      <c r="I113" s="43" t="s">
        <v>495</v>
      </c>
      <c r="J113" s="94" t="s">
        <v>44</v>
      </c>
    </row>
    <row r="114" spans="1:10" ht="15.5" thickTop="1" thickBot="1" x14ac:dyDescent="0.4">
      <c r="A114" s="95">
        <v>22</v>
      </c>
      <c r="B114" s="96">
        <v>11</v>
      </c>
      <c r="C114" s="96">
        <v>8</v>
      </c>
      <c r="D114" s="96">
        <v>5</v>
      </c>
      <c r="E114" s="96">
        <v>0</v>
      </c>
      <c r="F114" s="96">
        <v>6</v>
      </c>
      <c r="G114" s="96">
        <v>6</v>
      </c>
      <c r="H114" s="96">
        <v>5</v>
      </c>
      <c r="I114" s="96">
        <v>10</v>
      </c>
      <c r="J114" s="97">
        <f>SUM(A114:I114)</f>
        <v>73</v>
      </c>
    </row>
    <row r="115" spans="1:10" ht="15" thickBot="1" x14ac:dyDescent="0.4">
      <c r="A115" s="62"/>
      <c r="B115" s="62"/>
      <c r="C115" s="62"/>
      <c r="D115" s="62"/>
      <c r="E115" s="62"/>
      <c r="F115" s="62"/>
      <c r="G115" s="62"/>
      <c r="H115" s="62"/>
      <c r="I115" s="62"/>
      <c r="J115" s="63"/>
    </row>
    <row r="116" spans="1:10" ht="17.5" thickBot="1" x14ac:dyDescent="0.45">
      <c r="A116" s="283" t="s">
        <v>204</v>
      </c>
      <c r="B116" s="284"/>
      <c r="C116" s="88"/>
      <c r="D116" s="88"/>
      <c r="E116" s="88"/>
      <c r="F116" s="88"/>
      <c r="G116" s="88"/>
      <c r="H116" s="88"/>
      <c r="I116" s="88"/>
      <c r="J116" s="89"/>
    </row>
    <row r="117" spans="1:10" ht="15.5" thickTop="1" thickBot="1" x14ac:dyDescent="0.4">
      <c r="A117" s="90" t="s">
        <v>498</v>
      </c>
      <c r="B117" s="265" t="s">
        <v>261</v>
      </c>
      <c r="C117" s="265"/>
      <c r="D117" s="265"/>
      <c r="E117" s="265" t="s">
        <v>262</v>
      </c>
      <c r="F117" s="265"/>
      <c r="G117" s="265"/>
      <c r="H117" s="265" t="s">
        <v>263</v>
      </c>
      <c r="I117" s="265"/>
      <c r="J117" s="282"/>
    </row>
    <row r="118" spans="1:10" ht="15" thickBot="1" x14ac:dyDescent="0.4">
      <c r="A118" s="64" t="s">
        <v>207</v>
      </c>
      <c r="B118" s="265"/>
      <c r="C118" s="265"/>
      <c r="D118" s="265"/>
      <c r="E118" s="265"/>
      <c r="F118" s="265"/>
      <c r="G118" s="265"/>
      <c r="H118" s="265"/>
      <c r="I118" s="265"/>
      <c r="J118" s="282"/>
    </row>
    <row r="119" spans="1:10" x14ac:dyDescent="0.35">
      <c r="A119" s="49" t="s">
        <v>1</v>
      </c>
      <c r="B119" s="266">
        <v>94</v>
      </c>
      <c r="C119" s="266"/>
      <c r="D119" s="266"/>
      <c r="E119" s="264">
        <v>78</v>
      </c>
      <c r="F119" s="263"/>
      <c r="G119" s="263"/>
      <c r="H119" s="264">
        <v>83</v>
      </c>
      <c r="I119" s="263"/>
      <c r="J119" s="281"/>
    </row>
    <row r="120" spans="1:10" x14ac:dyDescent="0.35">
      <c r="A120" s="49" t="s">
        <v>2</v>
      </c>
      <c r="B120" s="263">
        <v>69</v>
      </c>
      <c r="C120" s="263"/>
      <c r="D120" s="263"/>
      <c r="E120" s="264">
        <v>56</v>
      </c>
      <c r="F120" s="263"/>
      <c r="G120" s="263"/>
      <c r="H120" s="264">
        <v>64</v>
      </c>
      <c r="I120" s="263"/>
      <c r="J120" s="281"/>
    </row>
    <row r="121" spans="1:10" x14ac:dyDescent="0.35">
      <c r="A121" s="49" t="s">
        <v>3</v>
      </c>
      <c r="B121" s="263">
        <v>85</v>
      </c>
      <c r="C121" s="263"/>
      <c r="D121" s="263"/>
      <c r="E121" s="264">
        <v>54</v>
      </c>
      <c r="F121" s="263"/>
      <c r="G121" s="263"/>
      <c r="H121" s="264">
        <v>66</v>
      </c>
      <c r="I121" s="263"/>
      <c r="J121" s="281"/>
    </row>
    <row r="122" spans="1:10" x14ac:dyDescent="0.35">
      <c r="A122" s="49" t="s">
        <v>4</v>
      </c>
      <c r="B122" s="263">
        <v>5</v>
      </c>
      <c r="C122" s="263"/>
      <c r="D122" s="263"/>
      <c r="E122" s="264">
        <v>6</v>
      </c>
      <c r="F122" s="263"/>
      <c r="G122" s="263"/>
      <c r="H122" s="264">
        <v>11</v>
      </c>
      <c r="I122" s="263"/>
      <c r="J122" s="281"/>
    </row>
    <row r="123" spans="1:10" x14ac:dyDescent="0.35">
      <c r="A123" s="49" t="s">
        <v>5</v>
      </c>
      <c r="B123" s="263">
        <v>4</v>
      </c>
      <c r="C123" s="263"/>
      <c r="D123" s="263"/>
      <c r="E123" s="264">
        <v>5</v>
      </c>
      <c r="F123" s="263"/>
      <c r="G123" s="263"/>
      <c r="H123" s="264">
        <v>5</v>
      </c>
      <c r="I123" s="263"/>
      <c r="J123" s="281"/>
    </row>
    <row r="124" spans="1:10" x14ac:dyDescent="0.35">
      <c r="A124" s="49" t="s">
        <v>6</v>
      </c>
      <c r="B124" s="263">
        <v>11</v>
      </c>
      <c r="C124" s="263"/>
      <c r="D124" s="263"/>
      <c r="E124" s="264">
        <v>5</v>
      </c>
      <c r="F124" s="263"/>
      <c r="G124" s="263"/>
      <c r="H124" s="264">
        <v>8</v>
      </c>
      <c r="I124" s="263"/>
      <c r="J124" s="281"/>
    </row>
    <row r="125" spans="1:10" x14ac:dyDescent="0.35">
      <c r="A125" s="49" t="s">
        <v>7</v>
      </c>
      <c r="B125" s="263">
        <v>0</v>
      </c>
      <c r="C125" s="263"/>
      <c r="D125" s="263"/>
      <c r="E125" s="264">
        <v>0</v>
      </c>
      <c r="F125" s="263"/>
      <c r="G125" s="263"/>
      <c r="H125" s="264">
        <v>0</v>
      </c>
      <c r="I125" s="263"/>
      <c r="J125" s="281"/>
    </row>
    <row r="126" spans="1:10" ht="15" thickBot="1" x14ac:dyDescent="0.4">
      <c r="A126" s="75" t="s">
        <v>15</v>
      </c>
      <c r="B126" s="278">
        <f>SUM(B119:D125)</f>
        <v>268</v>
      </c>
      <c r="C126" s="279"/>
      <c r="D126" s="279"/>
      <c r="E126" s="278">
        <f>SUM(E119:G125)</f>
        <v>204</v>
      </c>
      <c r="F126" s="279"/>
      <c r="G126" s="279"/>
      <c r="H126" s="278">
        <f>SUM(H119:J125)</f>
        <v>237</v>
      </c>
      <c r="I126" s="279"/>
      <c r="J126" s="280"/>
    </row>
    <row r="129" spans="1:17" ht="16" thickBot="1" x14ac:dyDescent="0.4">
      <c r="A129" s="296" t="s">
        <v>396</v>
      </c>
      <c r="B129" s="296"/>
      <c r="C129" s="296"/>
      <c r="D129" s="296"/>
      <c r="E129" s="296"/>
      <c r="F129" s="296"/>
      <c r="G129" s="296"/>
      <c r="H129" s="296"/>
      <c r="I129" s="296"/>
      <c r="J129" s="296"/>
    </row>
    <row r="130" spans="1:17" ht="44.25" customHeight="1" x14ac:dyDescent="0.35">
      <c r="A130" s="269">
        <v>2022</v>
      </c>
      <c r="B130" s="270"/>
      <c r="C130" s="270"/>
      <c r="D130" s="270"/>
      <c r="E130" s="269">
        <v>2021</v>
      </c>
      <c r="F130" s="270"/>
      <c r="G130" s="270"/>
      <c r="H130" s="270"/>
      <c r="I130" s="270"/>
      <c r="J130" s="271"/>
    </row>
    <row r="131" spans="1:17" ht="15" thickBot="1" x14ac:dyDescent="0.4">
      <c r="A131" s="256" t="s">
        <v>114</v>
      </c>
      <c r="B131" s="257"/>
      <c r="C131" s="257" t="s">
        <v>115</v>
      </c>
      <c r="D131" s="257"/>
      <c r="E131" s="256" t="s">
        <v>114</v>
      </c>
      <c r="F131" s="257"/>
      <c r="G131" s="257"/>
      <c r="H131" s="257" t="s">
        <v>115</v>
      </c>
      <c r="I131" s="257"/>
      <c r="J131" s="258"/>
      <c r="N131" s="122"/>
      <c r="P131" s="55"/>
    </row>
    <row r="132" spans="1:17" x14ac:dyDescent="0.35">
      <c r="A132" s="69" t="s">
        <v>1</v>
      </c>
      <c r="B132" s="52">
        <v>93</v>
      </c>
      <c r="C132" s="55" t="s">
        <v>32</v>
      </c>
      <c r="D132">
        <v>48</v>
      </c>
      <c r="E132" s="69" t="s">
        <v>1</v>
      </c>
      <c r="G132" s="52">
        <v>86</v>
      </c>
      <c r="H132" s="55" t="s">
        <v>32</v>
      </c>
      <c r="J132" s="54">
        <v>26</v>
      </c>
      <c r="M132" s="12"/>
      <c r="N132" s="122"/>
      <c r="P132" s="55"/>
    </row>
    <row r="133" spans="1:17" x14ac:dyDescent="0.35">
      <c r="A133" s="69" t="s">
        <v>2</v>
      </c>
      <c r="B133" s="48">
        <v>56</v>
      </c>
      <c r="C133" s="55" t="s">
        <v>116</v>
      </c>
      <c r="D133">
        <v>40</v>
      </c>
      <c r="E133" s="69" t="s">
        <v>2</v>
      </c>
      <c r="G133" s="48">
        <v>52</v>
      </c>
      <c r="H133" s="55" t="s">
        <v>116</v>
      </c>
      <c r="J133" s="54">
        <v>32</v>
      </c>
      <c r="M133" s="12"/>
      <c r="N133" s="122"/>
      <c r="P133" s="55"/>
    </row>
    <row r="134" spans="1:17" x14ac:dyDescent="0.35">
      <c r="A134" s="69" t="s">
        <v>3</v>
      </c>
      <c r="B134" s="48">
        <v>88</v>
      </c>
      <c r="C134" s="55" t="s">
        <v>34</v>
      </c>
      <c r="D134">
        <v>41</v>
      </c>
      <c r="E134" s="69" t="s">
        <v>3</v>
      </c>
      <c r="G134" s="48">
        <v>52</v>
      </c>
      <c r="H134" s="55" t="s">
        <v>34</v>
      </c>
      <c r="J134" s="54">
        <v>30</v>
      </c>
      <c r="M134" s="12"/>
      <c r="N134" s="122"/>
      <c r="P134" s="55"/>
    </row>
    <row r="135" spans="1:17" x14ac:dyDescent="0.35">
      <c r="A135" s="69" t="s">
        <v>4</v>
      </c>
      <c r="B135" s="48">
        <v>9</v>
      </c>
      <c r="C135" s="55" t="s">
        <v>35</v>
      </c>
      <c r="D135">
        <v>32</v>
      </c>
      <c r="E135" s="69" t="s">
        <v>4</v>
      </c>
      <c r="G135" s="48">
        <v>2</v>
      </c>
      <c r="H135" s="55" t="s">
        <v>35</v>
      </c>
      <c r="J135" s="54">
        <v>25</v>
      </c>
      <c r="M135" s="12"/>
      <c r="N135" s="122"/>
      <c r="P135" s="56"/>
    </row>
    <row r="136" spans="1:17" x14ac:dyDescent="0.35">
      <c r="A136" s="69" t="s">
        <v>5</v>
      </c>
      <c r="B136" s="48">
        <v>1</v>
      </c>
      <c r="C136" s="56" t="s">
        <v>36</v>
      </c>
      <c r="D136">
        <v>23</v>
      </c>
      <c r="E136" s="69" t="s">
        <v>5</v>
      </c>
      <c r="G136" s="48">
        <v>3</v>
      </c>
      <c r="H136" s="56" t="s">
        <v>36</v>
      </c>
      <c r="J136" s="54">
        <v>27</v>
      </c>
      <c r="M136" s="12"/>
      <c r="N136" s="122"/>
      <c r="P136" s="55"/>
    </row>
    <row r="137" spans="1:17" x14ac:dyDescent="0.35">
      <c r="A137" s="69" t="s">
        <v>6</v>
      </c>
      <c r="B137" s="48">
        <v>13</v>
      </c>
      <c r="C137" s="55" t="s">
        <v>37</v>
      </c>
      <c r="D137">
        <v>24</v>
      </c>
      <c r="E137" s="69" t="s">
        <v>6</v>
      </c>
      <c r="G137" s="48">
        <v>1</v>
      </c>
      <c r="H137" s="55" t="s">
        <v>37</v>
      </c>
      <c r="J137" s="54">
        <v>24</v>
      </c>
      <c r="M137" s="12"/>
      <c r="N137" s="122"/>
      <c r="P137" s="55"/>
    </row>
    <row r="138" spans="1:17" x14ac:dyDescent="0.35">
      <c r="A138" s="69" t="s">
        <v>7</v>
      </c>
      <c r="B138" s="48">
        <v>0</v>
      </c>
      <c r="C138" s="55" t="s">
        <v>38</v>
      </c>
      <c r="D138">
        <v>52</v>
      </c>
      <c r="E138" s="69" t="s">
        <v>7</v>
      </c>
      <c r="G138" s="48">
        <v>0</v>
      </c>
      <c r="H138" s="55" t="s">
        <v>38</v>
      </c>
      <c r="J138" s="54">
        <v>32</v>
      </c>
      <c r="M138" s="12"/>
      <c r="N138" s="122"/>
      <c r="O138" s="12"/>
    </row>
    <row r="139" spans="1:17" x14ac:dyDescent="0.35">
      <c r="A139" s="69" t="s">
        <v>8</v>
      </c>
      <c r="B139" s="48">
        <v>0</v>
      </c>
      <c r="E139" s="69" t="s">
        <v>8</v>
      </c>
      <c r="G139" s="48">
        <v>0</v>
      </c>
      <c r="J139" s="54"/>
      <c r="M139" s="12"/>
      <c r="N139" s="122"/>
      <c r="O139" s="12"/>
    </row>
    <row r="140" spans="1:17" x14ac:dyDescent="0.35">
      <c r="A140" s="69" t="s">
        <v>20</v>
      </c>
      <c r="B140" s="48">
        <v>0</v>
      </c>
      <c r="E140" s="69" t="s">
        <v>20</v>
      </c>
      <c r="G140" s="48">
        <v>0</v>
      </c>
      <c r="J140" s="54"/>
      <c r="M140" s="12"/>
      <c r="O140" s="117"/>
      <c r="Q140" s="58"/>
    </row>
    <row r="141" spans="1:17" ht="15" thickBot="1" x14ac:dyDescent="0.4">
      <c r="A141" s="50"/>
      <c r="B141" s="53">
        <f>SUM(B132:B140)</f>
        <v>260</v>
      </c>
      <c r="C141" s="50"/>
      <c r="D141" s="70">
        <f>SUM(D132:D140)</f>
        <v>260</v>
      </c>
      <c r="E141" s="50"/>
      <c r="F141" s="51"/>
      <c r="G141" s="53">
        <f>SUM(G132:G140)</f>
        <v>196</v>
      </c>
      <c r="H141" s="51"/>
      <c r="I141" s="51"/>
      <c r="J141" s="71">
        <f>SUM(J132:J140)</f>
        <v>196</v>
      </c>
    </row>
    <row r="142" spans="1:17" ht="15" thickBot="1" x14ac:dyDescent="0.4"/>
    <row r="143" spans="1:17" x14ac:dyDescent="0.35">
      <c r="A143" s="103" t="s">
        <v>500</v>
      </c>
      <c r="B143" s="104">
        <f>B13</f>
        <v>22</v>
      </c>
      <c r="D143" s="300" t="s">
        <v>411</v>
      </c>
      <c r="E143" s="301"/>
      <c r="F143" s="302"/>
      <c r="G143" s="104">
        <f>D27</f>
        <v>-656</v>
      </c>
    </row>
    <row r="144" spans="1:17" ht="29.5" thickBot="1" x14ac:dyDescent="0.4">
      <c r="A144" s="105" t="s">
        <v>505</v>
      </c>
      <c r="B144" s="101">
        <f>J114</f>
        <v>73</v>
      </c>
      <c r="D144" s="303" t="s">
        <v>412</v>
      </c>
      <c r="E144" s="304"/>
      <c r="F144" s="305"/>
      <c r="G144" s="110">
        <f>((C27-B145)/B27)</f>
        <v>0.88736586512101512</v>
      </c>
    </row>
    <row r="145" spans="1:7" ht="29" x14ac:dyDescent="0.35">
      <c r="A145" s="105" t="s">
        <v>503</v>
      </c>
      <c r="B145" s="126">
        <v>782</v>
      </c>
    </row>
    <row r="146" spans="1:7" ht="15" thickBot="1" x14ac:dyDescent="0.4">
      <c r="A146" s="107" t="s">
        <v>502</v>
      </c>
      <c r="B146" s="101">
        <f>B141</f>
        <v>260</v>
      </c>
    </row>
    <row r="147" spans="1:7" ht="15" thickBot="1" x14ac:dyDescent="0.4">
      <c r="A147" s="108" t="s">
        <v>27</v>
      </c>
      <c r="B147" s="109">
        <f>C27</f>
        <v>12111</v>
      </c>
      <c r="D147" s="297" t="s">
        <v>82</v>
      </c>
      <c r="E147" s="298"/>
      <c r="F147" s="299"/>
      <c r="G147" s="111">
        <f>B102</f>
        <v>271</v>
      </c>
    </row>
  </sheetData>
  <mergeCells count="45">
    <mergeCell ref="D147:F147"/>
    <mergeCell ref="A131:B131"/>
    <mergeCell ref="C131:D131"/>
    <mergeCell ref="E131:G131"/>
    <mergeCell ref="H131:J131"/>
    <mergeCell ref="D143:F143"/>
    <mergeCell ref="D144:F144"/>
    <mergeCell ref="B126:D126"/>
    <mergeCell ref="E126:G126"/>
    <mergeCell ref="H126:J126"/>
    <mergeCell ref="A129:J129"/>
    <mergeCell ref="A130:D130"/>
    <mergeCell ref="E130:J130"/>
    <mergeCell ref="B124:D124"/>
    <mergeCell ref="E124:G124"/>
    <mergeCell ref="H124:J124"/>
    <mergeCell ref="B125:D125"/>
    <mergeCell ref="E125:G125"/>
    <mergeCell ref="H125:J125"/>
    <mergeCell ref="B122:D122"/>
    <mergeCell ref="E122:G122"/>
    <mergeCell ref="H122:J122"/>
    <mergeCell ref="B123:D123"/>
    <mergeCell ref="E123:G123"/>
    <mergeCell ref="H123:J123"/>
    <mergeCell ref="B120:D120"/>
    <mergeCell ref="E120:G120"/>
    <mergeCell ref="H120:J120"/>
    <mergeCell ref="B121:D121"/>
    <mergeCell ref="E121:G121"/>
    <mergeCell ref="H121:J121"/>
    <mergeCell ref="B119:D119"/>
    <mergeCell ref="E119:G119"/>
    <mergeCell ref="H119:J119"/>
    <mergeCell ref="A16:D16"/>
    <mergeCell ref="A30:C30"/>
    <mergeCell ref="A41:E41"/>
    <mergeCell ref="A106:D106"/>
    <mergeCell ref="A107:D107"/>
    <mergeCell ref="A108:D108"/>
    <mergeCell ref="A109:D109"/>
    <mergeCell ref="A116:B116"/>
    <mergeCell ref="B117:D118"/>
    <mergeCell ref="E117:G118"/>
    <mergeCell ref="H117:J118"/>
  </mergeCells>
  <printOptions horizontalCentered="1" verticalCentered="1"/>
  <pageMargins left="1.25" right="0.75" top="0.9" bottom="0.9" header="0.75" footer="0.3"/>
  <pageSetup scale="62" fitToHeight="0" orientation="portrait" r:id="rId1"/>
  <headerFooter>
    <oddHeader>&amp;C&amp;"-,Bold"&amp;14December 2022 Membership Dashboard</oddHeader>
    <oddFooter>&amp;C&amp;P</oddFooter>
  </headerFooter>
  <rowBreaks count="2" manualBreakCount="2">
    <brk id="52" max="16383" man="1"/>
    <brk id="93" max="9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24986-45C9-4744-B3C3-203307BAF279}">
  <sheetPr>
    <pageSetUpPr fitToPage="1"/>
  </sheetPr>
  <dimension ref="A2:AQ138"/>
  <sheetViews>
    <sheetView topLeftCell="A16" zoomScaleNormal="100" zoomScalePageLayoutView="75" workbookViewId="0">
      <selection activeCell="C24" sqref="C24"/>
    </sheetView>
  </sheetViews>
  <sheetFormatPr defaultColWidth="9.1796875" defaultRowHeight="14.5" x14ac:dyDescent="0.35"/>
  <cols>
    <col min="1" max="1" width="28.81640625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38</v>
      </c>
    </row>
    <row r="5" spans="1:6" x14ac:dyDescent="0.35">
      <c r="A5" s="49" t="s">
        <v>2</v>
      </c>
      <c r="B5" s="54">
        <v>11</v>
      </c>
    </row>
    <row r="6" spans="1:6" x14ac:dyDescent="0.35">
      <c r="A6" s="49" t="s">
        <v>3</v>
      </c>
      <c r="B6" s="54">
        <v>11</v>
      </c>
    </row>
    <row r="7" spans="1:6" x14ac:dyDescent="0.35">
      <c r="A7" s="49" t="s">
        <v>4</v>
      </c>
      <c r="B7" s="54">
        <v>4</v>
      </c>
    </row>
    <row r="8" spans="1:6" x14ac:dyDescent="0.35">
      <c r="A8" s="49" t="s">
        <v>5</v>
      </c>
      <c r="B8" s="54">
        <v>0</v>
      </c>
    </row>
    <row r="9" spans="1:6" x14ac:dyDescent="0.35">
      <c r="A9" s="49" t="s">
        <v>6</v>
      </c>
      <c r="B9" s="54">
        <v>3</v>
      </c>
    </row>
    <row r="10" spans="1:6" x14ac:dyDescent="0.35">
      <c r="A10" s="49" t="s">
        <v>8</v>
      </c>
      <c r="B10" s="54">
        <v>0</v>
      </c>
    </row>
    <row r="11" spans="1:6" x14ac:dyDescent="0.35">
      <c r="A11" s="49" t="s">
        <v>20</v>
      </c>
      <c r="B11" s="54">
        <v>0</v>
      </c>
    </row>
    <row r="12" spans="1:6" ht="15" thickBot="1" x14ac:dyDescent="0.4">
      <c r="A12" s="75" t="s">
        <v>15</v>
      </c>
      <c r="B12" s="57">
        <f>SUM(B4:B11)</f>
        <v>67</v>
      </c>
    </row>
    <row r="13" spans="1:6" x14ac:dyDescent="0.35">
      <c r="A13" s="77"/>
      <c r="B13" s="76"/>
    </row>
    <row r="14" spans="1:6" ht="15" thickBot="1" x14ac:dyDescent="0.4"/>
    <row r="15" spans="1:6" ht="17" x14ac:dyDescent="0.4">
      <c r="A15" s="248" t="s">
        <v>17</v>
      </c>
      <c r="B15" s="249"/>
      <c r="C15" s="249"/>
      <c r="D15" s="250"/>
      <c r="E15" s="8"/>
      <c r="F15" s="112" t="s">
        <v>117</v>
      </c>
    </row>
    <row r="16" spans="1:6" ht="30.5" thickBot="1" x14ac:dyDescent="0.4">
      <c r="A16" s="16"/>
      <c r="B16" s="28" t="s">
        <v>506</v>
      </c>
      <c r="C16" s="28" t="s">
        <v>515</v>
      </c>
      <c r="D16" s="29" t="s">
        <v>21</v>
      </c>
    </row>
    <row r="17" spans="1:13" ht="15" thickTop="1" x14ac:dyDescent="0.35">
      <c r="A17" s="17" t="s">
        <v>1</v>
      </c>
      <c r="B17" s="30">
        <v>4651</v>
      </c>
      <c r="C17" s="30">
        <v>4381</v>
      </c>
      <c r="D17" s="31">
        <f t="shared" ref="D17:D25" si="0">C17-B17</f>
        <v>-270</v>
      </c>
      <c r="M17" s="68"/>
    </row>
    <row r="18" spans="1:13" x14ac:dyDescent="0.35">
      <c r="A18" s="17" t="s">
        <v>2</v>
      </c>
      <c r="B18" s="30">
        <v>6184</v>
      </c>
      <c r="C18" s="30">
        <v>6139</v>
      </c>
      <c r="D18" s="31">
        <f t="shared" si="0"/>
        <v>-45</v>
      </c>
      <c r="E18" s="12"/>
    </row>
    <row r="19" spans="1:13" x14ac:dyDescent="0.35">
      <c r="A19" s="17" t="s">
        <v>3</v>
      </c>
      <c r="B19" s="30">
        <v>1378</v>
      </c>
      <c r="C19" s="30">
        <v>1013</v>
      </c>
      <c r="D19" s="31">
        <f t="shared" si="0"/>
        <v>-365</v>
      </c>
      <c r="E19" s="12"/>
    </row>
    <row r="20" spans="1:13" x14ac:dyDescent="0.35">
      <c r="A20" s="17" t="s">
        <v>4</v>
      </c>
      <c r="B20" s="30">
        <v>172</v>
      </c>
      <c r="C20" s="30">
        <v>138</v>
      </c>
      <c r="D20" s="31">
        <f t="shared" si="0"/>
        <v>-34</v>
      </c>
      <c r="E20" s="12"/>
    </row>
    <row r="21" spans="1:13" x14ac:dyDescent="0.35">
      <c r="A21" s="17" t="s">
        <v>5</v>
      </c>
      <c r="B21" s="30">
        <v>194</v>
      </c>
      <c r="C21" s="30">
        <v>209</v>
      </c>
      <c r="D21" s="31">
        <f t="shared" si="0"/>
        <v>15</v>
      </c>
      <c r="E21" s="12"/>
    </row>
    <row r="22" spans="1:13" x14ac:dyDescent="0.35">
      <c r="A22" s="17" t="s">
        <v>6</v>
      </c>
      <c r="B22" s="30">
        <v>110</v>
      </c>
      <c r="C22" s="30">
        <v>79</v>
      </c>
      <c r="D22" s="31">
        <f t="shared" si="0"/>
        <v>-31</v>
      </c>
      <c r="E22" s="12"/>
    </row>
    <row r="23" spans="1:13" x14ac:dyDescent="0.35">
      <c r="A23" s="17" t="s">
        <v>8</v>
      </c>
      <c r="B23" s="15">
        <v>79</v>
      </c>
      <c r="C23" s="15">
        <v>87</v>
      </c>
      <c r="D23" s="18">
        <f t="shared" si="0"/>
        <v>8</v>
      </c>
      <c r="E23" s="12"/>
    </row>
    <row r="24" spans="1:13" x14ac:dyDescent="0.35">
      <c r="A24" s="17" t="s">
        <v>20</v>
      </c>
      <c r="B24" s="15">
        <v>48</v>
      </c>
      <c r="C24" s="15">
        <v>49</v>
      </c>
      <c r="D24" s="18">
        <f t="shared" si="0"/>
        <v>1</v>
      </c>
      <c r="E24" s="12"/>
    </row>
    <row r="25" spans="1:13" ht="15" thickBot="1" x14ac:dyDescent="0.4">
      <c r="A25" s="19"/>
      <c r="B25" s="37">
        <f>SUM(B17:B24)</f>
        <v>12816</v>
      </c>
      <c r="C25" s="37">
        <f>SUM(C17:C24)</f>
        <v>12095</v>
      </c>
      <c r="D25" s="21">
        <f t="shared" si="0"/>
        <v>-721</v>
      </c>
      <c r="E25" s="12"/>
    </row>
    <row r="26" spans="1:13" x14ac:dyDescent="0.35">
      <c r="B26" s="116"/>
      <c r="C26" s="116"/>
      <c r="D26" s="117"/>
      <c r="E26" s="12"/>
    </row>
    <row r="27" spans="1:13" ht="15" thickBot="1" x14ac:dyDescent="0.4">
      <c r="B27" s="116"/>
      <c r="C27" s="116"/>
      <c r="D27" s="117"/>
      <c r="E27" s="12"/>
      <c r="F27" s="112" t="s">
        <v>458</v>
      </c>
    </row>
    <row r="28" spans="1:13" ht="17" x14ac:dyDescent="0.4">
      <c r="A28" s="293" t="s">
        <v>459</v>
      </c>
      <c r="B28" s="294"/>
      <c r="C28" s="295"/>
      <c r="D28" s="117"/>
      <c r="E28" s="12"/>
    </row>
    <row r="29" spans="1:13" x14ac:dyDescent="0.35">
      <c r="A29" s="49" t="s">
        <v>1</v>
      </c>
      <c r="B29" s="30">
        <f>SUM(C17+C20)</f>
        <v>4519</v>
      </c>
      <c r="C29" s="128">
        <f>SUM((B29/B34))</f>
        <v>0.37362546506820998</v>
      </c>
      <c r="D29" s="117"/>
      <c r="E29" s="12"/>
    </row>
    <row r="30" spans="1:13" x14ac:dyDescent="0.35">
      <c r="A30" s="49" t="s">
        <v>2</v>
      </c>
      <c r="B30" s="30">
        <f>SUM(C18+C21)</f>
        <v>6348</v>
      </c>
      <c r="C30" s="128">
        <f>SUM(B30/B34)</f>
        <v>0.5248449772633319</v>
      </c>
      <c r="D30" s="117"/>
      <c r="E30" s="12"/>
    </row>
    <row r="31" spans="1:13" x14ac:dyDescent="0.35">
      <c r="A31" s="49" t="s">
        <v>3</v>
      </c>
      <c r="B31" s="30">
        <f>SUM(C19+C22)</f>
        <v>1092</v>
      </c>
      <c r="C31" s="128">
        <f>SUM(B31/B34)</f>
        <v>9.0285241835469196E-2</v>
      </c>
      <c r="D31" s="117"/>
      <c r="E31" s="12"/>
    </row>
    <row r="32" spans="1:13" x14ac:dyDescent="0.35">
      <c r="A32" s="49" t="s">
        <v>8</v>
      </c>
      <c r="B32" s="15">
        <f>C23</f>
        <v>87</v>
      </c>
      <c r="C32" s="129">
        <f>SUM(B32/B34)</f>
        <v>7.1930549813972715E-3</v>
      </c>
      <c r="D32" s="117"/>
      <c r="E32" s="12"/>
    </row>
    <row r="33" spans="1:11" x14ac:dyDescent="0.35">
      <c r="A33" s="49" t="s">
        <v>20</v>
      </c>
      <c r="B33" s="15">
        <f>C24</f>
        <v>49</v>
      </c>
      <c r="C33" s="129">
        <f>SUM(B33/B34)</f>
        <v>4.0512608515915665E-3</v>
      </c>
      <c r="D33" s="117"/>
      <c r="E33" s="12"/>
    </row>
    <row r="34" spans="1:11" ht="15" thickBot="1" x14ac:dyDescent="0.4">
      <c r="A34" s="50"/>
      <c r="B34" s="127">
        <f>SUM(B29:B33)</f>
        <v>12095</v>
      </c>
      <c r="C34" s="130">
        <f>SUM(C29:C33)</f>
        <v>0.99999999999999989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0" t="s">
        <v>428</v>
      </c>
      <c r="B39" s="291"/>
      <c r="C39" s="291"/>
      <c r="D39" s="291"/>
      <c r="E39" s="292"/>
      <c r="F39" s="119"/>
    </row>
    <row r="40" spans="1:11" ht="39.75" customHeight="1" thickBot="1" x14ac:dyDescent="0.4">
      <c r="A40" s="16"/>
      <c r="B40" s="28" t="s">
        <v>490</v>
      </c>
      <c r="C40" s="28" t="s">
        <v>507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7" t="s">
        <v>1</v>
      </c>
      <c r="B41" s="30">
        <v>4386</v>
      </c>
      <c r="C41" s="30">
        <f t="shared" ref="C41:C48" si="1">C17</f>
        <v>4381</v>
      </c>
      <c r="D41" s="120">
        <f>C41-B41</f>
        <v>-5</v>
      </c>
      <c r="E41" s="113">
        <f t="shared" ref="E41:E49" si="2">((C41-B41)/B41)*100</f>
        <v>-0.11399908800729594</v>
      </c>
      <c r="H41" s="124"/>
      <c r="I41" s="30"/>
      <c r="J41" s="30"/>
      <c r="K41" s="68"/>
    </row>
    <row r="42" spans="1:11" x14ac:dyDescent="0.35">
      <c r="A42" s="17" t="s">
        <v>2</v>
      </c>
      <c r="B42" s="30">
        <v>6124</v>
      </c>
      <c r="C42" s="30">
        <f t="shared" si="1"/>
        <v>6139</v>
      </c>
      <c r="D42" s="120">
        <f t="shared" ref="D42:D49" si="3">C42-B42</f>
        <v>15</v>
      </c>
      <c r="E42" s="113">
        <f t="shared" si="2"/>
        <v>0.24493794905290658</v>
      </c>
      <c r="H42" s="124"/>
      <c r="I42" s="30"/>
      <c r="J42" s="30"/>
      <c r="K42" s="68"/>
    </row>
    <row r="43" spans="1:11" x14ac:dyDescent="0.35">
      <c r="A43" s="17" t="s">
        <v>3</v>
      </c>
      <c r="B43" s="30">
        <v>1035</v>
      </c>
      <c r="C43" s="30">
        <f t="shared" si="1"/>
        <v>1013</v>
      </c>
      <c r="D43" s="120">
        <f t="shared" si="3"/>
        <v>-22</v>
      </c>
      <c r="E43" s="113">
        <f t="shared" si="2"/>
        <v>-2.1256038647342996</v>
      </c>
      <c r="H43" s="124"/>
      <c r="I43" s="30"/>
      <c r="J43" s="30"/>
      <c r="K43" s="68"/>
    </row>
    <row r="44" spans="1:11" x14ac:dyDescent="0.35">
      <c r="A44" s="17" t="s">
        <v>4</v>
      </c>
      <c r="B44" s="30">
        <v>141</v>
      </c>
      <c r="C44" s="30">
        <f t="shared" si="1"/>
        <v>138</v>
      </c>
      <c r="D44" s="120">
        <f t="shared" si="3"/>
        <v>-3</v>
      </c>
      <c r="E44" s="113">
        <f t="shared" si="2"/>
        <v>-2.1276595744680851</v>
      </c>
      <c r="H44" s="124"/>
      <c r="I44" s="30"/>
      <c r="J44" s="30"/>
      <c r="K44" s="68"/>
    </row>
    <row r="45" spans="1:11" x14ac:dyDescent="0.35">
      <c r="A45" s="17" t="s">
        <v>5</v>
      </c>
      <c r="B45" s="30">
        <v>207</v>
      </c>
      <c r="C45" s="30">
        <f t="shared" si="1"/>
        <v>209</v>
      </c>
      <c r="D45" s="120">
        <f t="shared" si="3"/>
        <v>2</v>
      </c>
      <c r="E45" s="113">
        <f t="shared" si="2"/>
        <v>0.96618357487922701</v>
      </c>
      <c r="H45" s="124"/>
      <c r="I45" s="30"/>
      <c r="J45" s="30"/>
      <c r="K45" s="68"/>
    </row>
    <row r="46" spans="1:11" x14ac:dyDescent="0.35">
      <c r="A46" s="17" t="s">
        <v>6</v>
      </c>
      <c r="B46" s="30">
        <v>83</v>
      </c>
      <c r="C46" s="30">
        <f t="shared" si="1"/>
        <v>79</v>
      </c>
      <c r="D46" s="120">
        <f t="shared" si="3"/>
        <v>-4</v>
      </c>
      <c r="E46" s="113">
        <f t="shared" si="2"/>
        <v>-4.8192771084337354</v>
      </c>
      <c r="H46" s="124"/>
      <c r="I46" s="30"/>
      <c r="J46" s="30"/>
      <c r="K46" s="68"/>
    </row>
    <row r="47" spans="1:11" x14ac:dyDescent="0.35">
      <c r="A47" s="17" t="s">
        <v>8</v>
      </c>
      <c r="B47" s="15">
        <v>86</v>
      </c>
      <c r="C47" s="15">
        <f t="shared" si="1"/>
        <v>87</v>
      </c>
      <c r="D47" s="120">
        <f t="shared" si="3"/>
        <v>1</v>
      </c>
      <c r="E47" s="113">
        <f t="shared" si="2"/>
        <v>1.1627906976744187</v>
      </c>
      <c r="H47" s="124"/>
      <c r="I47" s="30"/>
      <c r="J47" s="30"/>
      <c r="K47" s="68"/>
    </row>
    <row r="48" spans="1:11" x14ac:dyDescent="0.35">
      <c r="A48" s="17" t="s">
        <v>20</v>
      </c>
      <c r="B48" s="15">
        <v>49</v>
      </c>
      <c r="C48" s="15">
        <f t="shared" si="1"/>
        <v>49</v>
      </c>
      <c r="D48" s="120">
        <f t="shared" si="3"/>
        <v>0</v>
      </c>
      <c r="E48" s="113">
        <f t="shared" si="2"/>
        <v>0</v>
      </c>
      <c r="H48" s="124"/>
      <c r="I48" s="15"/>
      <c r="J48" s="15"/>
      <c r="K48" s="68"/>
    </row>
    <row r="49" spans="1:14" ht="15" thickBot="1" x14ac:dyDescent="0.4">
      <c r="A49" s="16"/>
      <c r="B49" s="115">
        <f>SUM(B41:B48)</f>
        <v>12111</v>
      </c>
      <c r="C49" s="115">
        <f>SUM(C41:C48)</f>
        <v>12095</v>
      </c>
      <c r="D49" s="121">
        <f t="shared" si="3"/>
        <v>-16</v>
      </c>
      <c r="E49" s="114">
        <f t="shared" si="2"/>
        <v>-0.13211130377342911</v>
      </c>
      <c r="H49" s="124"/>
      <c r="I49" s="15"/>
      <c r="J49" s="15"/>
      <c r="K49" s="68"/>
    </row>
    <row r="50" spans="1:14" x14ac:dyDescent="0.35">
      <c r="A50" s="118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17.5" thickBot="1" x14ac:dyDescent="0.45">
      <c r="A52" s="78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80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49" t="s">
        <v>32</v>
      </c>
      <c r="B54" s="84">
        <v>754</v>
      </c>
      <c r="C54" s="84">
        <v>1011</v>
      </c>
      <c r="D54" s="84">
        <v>131</v>
      </c>
      <c r="E54" s="84">
        <v>34</v>
      </c>
      <c r="F54" s="84">
        <v>36</v>
      </c>
      <c r="G54" s="84">
        <v>8</v>
      </c>
      <c r="H54" s="134">
        <v>9</v>
      </c>
      <c r="I54" s="84">
        <v>41</v>
      </c>
      <c r="J54" s="85">
        <f t="shared" ref="J54:J60" si="4">SUM(A54:I54)</f>
        <v>2024</v>
      </c>
    </row>
    <row r="55" spans="1:14" x14ac:dyDescent="0.35">
      <c r="A55" s="49" t="s">
        <v>33</v>
      </c>
      <c r="B55" s="84">
        <v>743</v>
      </c>
      <c r="C55" s="84">
        <v>1054</v>
      </c>
      <c r="D55" s="84">
        <v>157</v>
      </c>
      <c r="E55" s="84">
        <v>15</v>
      </c>
      <c r="F55" s="84">
        <v>34</v>
      </c>
      <c r="G55" s="84">
        <v>10</v>
      </c>
      <c r="H55" s="134">
        <v>12</v>
      </c>
      <c r="I55" s="84">
        <v>0</v>
      </c>
      <c r="J55" s="85">
        <f t="shared" si="4"/>
        <v>2025</v>
      </c>
    </row>
    <row r="56" spans="1:14" x14ac:dyDescent="0.35">
      <c r="A56" s="49" t="s">
        <v>34</v>
      </c>
      <c r="B56" s="84">
        <v>791</v>
      </c>
      <c r="C56" s="84">
        <v>1064</v>
      </c>
      <c r="D56" s="84">
        <v>157</v>
      </c>
      <c r="E56" s="84">
        <v>35</v>
      </c>
      <c r="F56" s="84">
        <v>31</v>
      </c>
      <c r="G56" s="84">
        <v>19</v>
      </c>
      <c r="H56" s="134">
        <v>11</v>
      </c>
      <c r="I56" s="84">
        <v>0</v>
      </c>
      <c r="J56" s="85">
        <f t="shared" si="4"/>
        <v>2108</v>
      </c>
    </row>
    <row r="57" spans="1:14" x14ac:dyDescent="0.35">
      <c r="A57" s="49" t="s">
        <v>35</v>
      </c>
      <c r="B57" s="84">
        <v>615</v>
      </c>
      <c r="C57" s="84">
        <v>954</v>
      </c>
      <c r="D57" s="84">
        <v>158</v>
      </c>
      <c r="E57" s="84">
        <v>14</v>
      </c>
      <c r="F57" s="84">
        <v>26</v>
      </c>
      <c r="G57" s="84">
        <v>13</v>
      </c>
      <c r="H57" s="134">
        <v>14</v>
      </c>
      <c r="I57" s="84">
        <v>0</v>
      </c>
      <c r="J57" s="85">
        <f t="shared" si="4"/>
        <v>1794</v>
      </c>
    </row>
    <row r="58" spans="1:14" x14ac:dyDescent="0.35">
      <c r="A58" s="49" t="s">
        <v>36</v>
      </c>
      <c r="B58" s="84">
        <v>459</v>
      </c>
      <c r="C58" s="84">
        <v>616</v>
      </c>
      <c r="D58" s="84">
        <v>98</v>
      </c>
      <c r="E58" s="84">
        <v>6</v>
      </c>
      <c r="F58" s="84">
        <v>22</v>
      </c>
      <c r="G58" s="84">
        <v>8</v>
      </c>
      <c r="H58" s="134">
        <v>16</v>
      </c>
      <c r="I58" s="84">
        <v>1</v>
      </c>
      <c r="J58" s="85">
        <f t="shared" si="4"/>
        <v>1226</v>
      </c>
    </row>
    <row r="59" spans="1:14" x14ac:dyDescent="0.35">
      <c r="A59" s="49" t="s">
        <v>37</v>
      </c>
      <c r="B59" s="84">
        <v>406</v>
      </c>
      <c r="C59" s="84">
        <v>522</v>
      </c>
      <c r="D59" s="84">
        <v>112</v>
      </c>
      <c r="E59" s="84">
        <v>14</v>
      </c>
      <c r="F59" s="84">
        <v>23</v>
      </c>
      <c r="G59" s="84">
        <v>5</v>
      </c>
      <c r="H59" s="134">
        <v>6</v>
      </c>
      <c r="I59" s="84">
        <v>0</v>
      </c>
      <c r="J59" s="85">
        <f t="shared" si="4"/>
        <v>1088</v>
      </c>
    </row>
    <row r="60" spans="1:14" x14ac:dyDescent="0.35">
      <c r="A60" s="49" t="s">
        <v>38</v>
      </c>
      <c r="B60" s="84">
        <v>613</v>
      </c>
      <c r="C60" s="84">
        <v>918</v>
      </c>
      <c r="D60" s="84">
        <v>200</v>
      </c>
      <c r="E60" s="84">
        <v>20</v>
      </c>
      <c r="F60" s="84">
        <v>37</v>
      </c>
      <c r="G60" s="84">
        <v>16</v>
      </c>
      <c r="H60" s="134">
        <v>19</v>
      </c>
      <c r="I60" s="84">
        <v>7</v>
      </c>
      <c r="J60" s="85">
        <f t="shared" si="4"/>
        <v>1830</v>
      </c>
    </row>
    <row r="61" spans="1:14" ht="15" thickBot="1" x14ac:dyDescent="0.4">
      <c r="A61" s="50"/>
      <c r="B61" s="86">
        <f t="shared" ref="B61:G61" si="5">SUM(B54:B60)</f>
        <v>4381</v>
      </c>
      <c r="C61" s="86">
        <f t="shared" si="5"/>
        <v>6139</v>
      </c>
      <c r="D61" s="86">
        <f t="shared" si="5"/>
        <v>1013</v>
      </c>
      <c r="E61" s="86">
        <f t="shared" si="5"/>
        <v>138</v>
      </c>
      <c r="F61" s="86">
        <f t="shared" si="5"/>
        <v>209</v>
      </c>
      <c r="G61" s="86">
        <f t="shared" si="5"/>
        <v>79</v>
      </c>
      <c r="H61" s="135">
        <f>SUM(H54:H60)</f>
        <v>87</v>
      </c>
      <c r="I61" s="86">
        <f>SUM(I54:I60)</f>
        <v>49</v>
      </c>
      <c r="J61" s="87">
        <f>SUM(J54:J60)</f>
        <v>12095</v>
      </c>
    </row>
    <row r="62" spans="1:14" x14ac:dyDescent="0.35">
      <c r="K62" s="10"/>
      <c r="L62" s="10"/>
      <c r="M62" s="10"/>
      <c r="N62" s="10"/>
    </row>
    <row r="91" spans="1:2" ht="15" thickBot="1" x14ac:dyDescent="0.4"/>
    <row r="92" spans="1:2" ht="17.5" thickBot="1" x14ac:dyDescent="0.45">
      <c r="A92" s="78" t="s">
        <v>480</v>
      </c>
      <c r="B92" s="74"/>
    </row>
    <row r="93" spans="1:2" ht="15" thickTop="1" x14ac:dyDescent="0.35">
      <c r="A93" s="49" t="s">
        <v>32</v>
      </c>
      <c r="B93" s="54">
        <v>37</v>
      </c>
    </row>
    <row r="94" spans="1:2" x14ac:dyDescent="0.35">
      <c r="A94" s="49" t="s">
        <v>33</v>
      </c>
      <c r="B94" s="54">
        <v>44</v>
      </c>
    </row>
    <row r="95" spans="1:2" x14ac:dyDescent="0.35">
      <c r="A95" s="49" t="s">
        <v>34</v>
      </c>
      <c r="B95" s="54">
        <v>51</v>
      </c>
    </row>
    <row r="96" spans="1:2" x14ac:dyDescent="0.35">
      <c r="A96" s="49" t="s">
        <v>35</v>
      </c>
      <c r="B96" s="54">
        <v>43</v>
      </c>
    </row>
    <row r="97" spans="1:10" x14ac:dyDescent="0.35">
      <c r="A97" s="49" t="s">
        <v>36</v>
      </c>
      <c r="B97" s="54">
        <v>28</v>
      </c>
    </row>
    <row r="98" spans="1:10" x14ac:dyDescent="0.35">
      <c r="A98" s="49" t="s">
        <v>37</v>
      </c>
      <c r="B98" s="54">
        <v>27</v>
      </c>
    </row>
    <row r="99" spans="1:10" x14ac:dyDescent="0.35">
      <c r="A99" s="131" t="s">
        <v>38</v>
      </c>
      <c r="B99" s="132">
        <v>41</v>
      </c>
    </row>
    <row r="100" spans="1:10" ht="15" thickBot="1" x14ac:dyDescent="0.4">
      <c r="A100" s="50"/>
      <c r="B100" s="125">
        <f>SUM(B93:B99)</f>
        <v>271</v>
      </c>
    </row>
    <row r="103" spans="1:10" ht="15" thickBot="1" x14ac:dyDescent="0.4"/>
    <row r="104" spans="1:10" x14ac:dyDescent="0.35">
      <c r="A104" s="285" t="s">
        <v>508</v>
      </c>
      <c r="B104" s="286"/>
      <c r="C104" s="286"/>
      <c r="D104" s="286"/>
      <c r="E104" s="99">
        <v>11</v>
      </c>
    </row>
    <row r="105" spans="1:10" x14ac:dyDescent="0.35">
      <c r="A105" s="287" t="s">
        <v>509</v>
      </c>
      <c r="B105" s="251"/>
      <c r="C105" s="251"/>
      <c r="D105" s="251"/>
      <c r="E105" s="100">
        <v>17</v>
      </c>
    </row>
    <row r="106" spans="1:10" x14ac:dyDescent="0.35">
      <c r="A106" s="287" t="s">
        <v>510</v>
      </c>
      <c r="B106" s="251"/>
      <c r="C106" s="251"/>
      <c r="D106" s="251"/>
      <c r="E106" s="101">
        <v>4</v>
      </c>
    </row>
    <row r="107" spans="1:10" ht="15" thickBot="1" x14ac:dyDescent="0.4">
      <c r="A107" s="288" t="s">
        <v>96</v>
      </c>
      <c r="B107" s="289"/>
      <c r="C107" s="289"/>
      <c r="D107" s="289"/>
      <c r="E107" s="102">
        <v>6</v>
      </c>
    </row>
    <row r="108" spans="1:10" ht="15" thickBot="1" x14ac:dyDescent="0.4"/>
    <row r="109" spans="1:10" ht="17.5" thickBot="1" x14ac:dyDescent="0.45">
      <c r="A109" s="91" t="s">
        <v>97</v>
      </c>
      <c r="B109" s="92"/>
      <c r="C109" s="92"/>
      <c r="D109" s="79"/>
      <c r="E109" s="79"/>
      <c r="F109" s="79"/>
      <c r="G109" s="79"/>
      <c r="H109" s="79"/>
      <c r="I109" s="79"/>
      <c r="J109" s="74"/>
    </row>
    <row r="110" spans="1:10" ht="15" thickTop="1" x14ac:dyDescent="0.35">
      <c r="A110" s="80"/>
      <c r="J110" s="54"/>
    </row>
    <row r="111" spans="1:10" ht="15" thickBot="1" x14ac:dyDescent="0.4">
      <c r="A111" s="93">
        <v>44927</v>
      </c>
      <c r="B111" s="93">
        <v>44896</v>
      </c>
      <c r="C111" s="43">
        <v>44866</v>
      </c>
      <c r="D111" s="43">
        <v>44835</v>
      </c>
      <c r="E111" s="43" t="s">
        <v>518</v>
      </c>
      <c r="F111" s="43" t="s">
        <v>517</v>
      </c>
      <c r="G111" s="43" t="s">
        <v>497</v>
      </c>
      <c r="H111" s="45" t="s">
        <v>516</v>
      </c>
      <c r="I111" s="43" t="s">
        <v>495</v>
      </c>
      <c r="J111" s="94" t="s">
        <v>44</v>
      </c>
    </row>
    <row r="112" spans="1:10" ht="15.5" thickTop="1" thickBot="1" x14ac:dyDescent="0.4">
      <c r="A112" s="95">
        <v>3</v>
      </c>
      <c r="B112" s="95">
        <v>44</v>
      </c>
      <c r="C112" s="96">
        <v>38</v>
      </c>
      <c r="D112" s="96">
        <v>36</v>
      </c>
      <c r="E112" s="96">
        <v>34</v>
      </c>
      <c r="F112" s="96">
        <v>19</v>
      </c>
      <c r="G112" s="96">
        <v>43</v>
      </c>
      <c r="H112" s="96">
        <v>15</v>
      </c>
      <c r="I112" s="96">
        <v>20</v>
      </c>
      <c r="J112" s="97">
        <f>SUM(A112:I112)</f>
        <v>252</v>
      </c>
    </row>
    <row r="114" spans="1:43" ht="16" thickBot="1" x14ac:dyDescent="0.4">
      <c r="A114" s="296" t="s">
        <v>520</v>
      </c>
      <c r="B114" s="296"/>
      <c r="C114" s="296"/>
      <c r="D114" s="296"/>
      <c r="E114" s="296"/>
      <c r="F114" s="296"/>
      <c r="G114" s="296"/>
      <c r="H114" s="296"/>
      <c r="I114" s="296"/>
      <c r="J114" s="296"/>
    </row>
    <row r="115" spans="1:43" ht="18.5" x14ac:dyDescent="0.35">
      <c r="A115" s="306">
        <v>44835</v>
      </c>
      <c r="B115" s="270"/>
      <c r="C115" s="270"/>
      <c r="D115" s="270"/>
      <c r="E115" s="306">
        <v>44470</v>
      </c>
      <c r="F115" s="270"/>
      <c r="G115" s="270"/>
      <c r="H115" s="270"/>
      <c r="I115" s="270"/>
      <c r="J115" s="271"/>
      <c r="L115" s="306">
        <v>44866</v>
      </c>
      <c r="M115" s="270"/>
      <c r="N115" s="270"/>
      <c r="O115" s="270"/>
      <c r="P115" s="306">
        <v>44501</v>
      </c>
      <c r="Q115" s="270"/>
      <c r="R115" s="270"/>
      <c r="S115" s="270"/>
      <c r="T115" s="270"/>
      <c r="U115" s="271"/>
      <c r="W115" s="306">
        <v>44896</v>
      </c>
      <c r="X115" s="270"/>
      <c r="Y115" s="270"/>
      <c r="Z115" s="270"/>
      <c r="AA115" s="306">
        <v>44531</v>
      </c>
      <c r="AB115" s="270"/>
      <c r="AC115" s="270"/>
      <c r="AD115" s="270"/>
      <c r="AE115" s="270"/>
      <c r="AF115" s="271"/>
      <c r="AH115" s="306">
        <v>44927</v>
      </c>
      <c r="AI115" s="270"/>
      <c r="AJ115" s="270"/>
      <c r="AK115" s="270"/>
      <c r="AL115" s="306">
        <v>44562</v>
      </c>
      <c r="AM115" s="270"/>
      <c r="AN115" s="270"/>
      <c r="AO115" s="270"/>
      <c r="AP115" s="270"/>
      <c r="AQ115" s="271"/>
    </row>
    <row r="116" spans="1:43" ht="15" thickBot="1" x14ac:dyDescent="0.4">
      <c r="A116" s="256" t="s">
        <v>114</v>
      </c>
      <c r="B116" s="257"/>
      <c r="C116" s="257" t="s">
        <v>115</v>
      </c>
      <c r="D116" s="257"/>
      <c r="E116" s="256" t="s">
        <v>114</v>
      </c>
      <c r="F116" s="257"/>
      <c r="G116" s="257"/>
      <c r="H116" s="257" t="s">
        <v>115</v>
      </c>
      <c r="I116" s="257"/>
      <c r="J116" s="258"/>
      <c r="L116" s="256" t="s">
        <v>114</v>
      </c>
      <c r="M116" s="257"/>
      <c r="N116" s="257" t="s">
        <v>115</v>
      </c>
      <c r="O116" s="257"/>
      <c r="P116" s="256" t="s">
        <v>114</v>
      </c>
      <c r="Q116" s="257"/>
      <c r="R116" s="257"/>
      <c r="S116" s="257" t="s">
        <v>115</v>
      </c>
      <c r="T116" s="257"/>
      <c r="U116" s="258"/>
      <c r="W116" s="256" t="s">
        <v>114</v>
      </c>
      <c r="X116" s="257"/>
      <c r="Y116" s="257" t="s">
        <v>115</v>
      </c>
      <c r="Z116" s="257"/>
      <c r="AA116" s="256" t="s">
        <v>114</v>
      </c>
      <c r="AB116" s="257"/>
      <c r="AC116" s="257"/>
      <c r="AD116" s="257" t="s">
        <v>115</v>
      </c>
      <c r="AE116" s="257"/>
      <c r="AF116" s="258"/>
      <c r="AH116" s="256" t="s">
        <v>114</v>
      </c>
      <c r="AI116" s="257"/>
      <c r="AJ116" s="257" t="s">
        <v>115</v>
      </c>
      <c r="AK116" s="257"/>
      <c r="AL116" s="256" t="s">
        <v>114</v>
      </c>
      <c r="AM116" s="257"/>
      <c r="AN116" s="257"/>
      <c r="AO116" s="257" t="s">
        <v>115</v>
      </c>
      <c r="AP116" s="257"/>
      <c r="AQ116" s="258"/>
    </row>
    <row r="117" spans="1:43" x14ac:dyDescent="0.35">
      <c r="A117" s="69" t="s">
        <v>1</v>
      </c>
      <c r="B117" s="136">
        <v>77</v>
      </c>
      <c r="C117" s="55" t="s">
        <v>32</v>
      </c>
      <c r="D117">
        <v>43</v>
      </c>
      <c r="E117" s="69" t="s">
        <v>1</v>
      </c>
      <c r="G117" s="52">
        <v>62</v>
      </c>
      <c r="H117" s="55" t="s">
        <v>32</v>
      </c>
      <c r="J117" s="98">
        <v>23</v>
      </c>
      <c r="L117" s="69" t="s">
        <v>1</v>
      </c>
      <c r="M117" s="52">
        <v>57</v>
      </c>
      <c r="N117" s="55" t="s">
        <v>32</v>
      </c>
      <c r="O117">
        <v>34</v>
      </c>
      <c r="P117" s="69" t="s">
        <v>1</v>
      </c>
      <c r="R117" s="52">
        <v>39</v>
      </c>
      <c r="S117" s="55" t="s">
        <v>32</v>
      </c>
      <c r="U117" s="54">
        <v>11</v>
      </c>
      <c r="W117" s="69" t="s">
        <v>1</v>
      </c>
      <c r="X117" s="52">
        <v>62</v>
      </c>
      <c r="Y117" s="55" t="s">
        <v>32</v>
      </c>
      <c r="Z117">
        <v>39</v>
      </c>
      <c r="AA117" s="69" t="s">
        <v>1</v>
      </c>
      <c r="AC117" s="52">
        <v>29</v>
      </c>
      <c r="AD117" s="55" t="s">
        <v>32</v>
      </c>
      <c r="AF117" s="54">
        <v>9</v>
      </c>
      <c r="AH117" s="69" t="s">
        <v>1</v>
      </c>
      <c r="AI117" s="52">
        <v>137</v>
      </c>
      <c r="AJ117" s="55" t="s">
        <v>32</v>
      </c>
      <c r="AK117">
        <v>39</v>
      </c>
      <c r="AL117" s="69" t="s">
        <v>1</v>
      </c>
      <c r="AN117" s="52">
        <v>37</v>
      </c>
      <c r="AO117" s="55" t="s">
        <v>32</v>
      </c>
      <c r="AQ117" s="54">
        <v>13</v>
      </c>
    </row>
    <row r="118" spans="1:43" x14ac:dyDescent="0.35">
      <c r="A118" s="69" t="s">
        <v>2</v>
      </c>
      <c r="B118" s="137">
        <v>54</v>
      </c>
      <c r="C118" s="55" t="s">
        <v>116</v>
      </c>
      <c r="D118">
        <v>27</v>
      </c>
      <c r="E118" s="69" t="s">
        <v>2</v>
      </c>
      <c r="G118" s="48">
        <v>25</v>
      </c>
      <c r="H118" s="55" t="s">
        <v>116</v>
      </c>
      <c r="J118" s="54">
        <v>13</v>
      </c>
      <c r="L118" s="69" t="s">
        <v>2</v>
      </c>
      <c r="M118" s="48">
        <v>46</v>
      </c>
      <c r="N118" s="55" t="s">
        <v>116</v>
      </c>
      <c r="O118">
        <v>24</v>
      </c>
      <c r="P118" s="69" t="s">
        <v>2</v>
      </c>
      <c r="R118" s="48">
        <v>20</v>
      </c>
      <c r="S118" s="55" t="s">
        <v>116</v>
      </c>
      <c r="U118" s="54">
        <v>14</v>
      </c>
      <c r="W118" s="69" t="s">
        <v>2</v>
      </c>
      <c r="X118" s="48">
        <v>47</v>
      </c>
      <c r="Y118" s="55" t="s">
        <v>116</v>
      </c>
      <c r="Z118">
        <v>32</v>
      </c>
      <c r="AA118" s="69" t="s">
        <v>2</v>
      </c>
      <c r="AC118" s="48">
        <v>17</v>
      </c>
      <c r="AD118" s="55" t="s">
        <v>116</v>
      </c>
      <c r="AF118" s="54">
        <v>5</v>
      </c>
      <c r="AH118" s="69" t="s">
        <v>2</v>
      </c>
      <c r="AI118" s="48">
        <v>74</v>
      </c>
      <c r="AJ118" s="55" t="s">
        <v>116</v>
      </c>
      <c r="AK118">
        <v>45</v>
      </c>
      <c r="AL118" s="69" t="s">
        <v>2</v>
      </c>
      <c r="AN118" s="48">
        <v>31</v>
      </c>
      <c r="AO118" s="55" t="s">
        <v>116</v>
      </c>
      <c r="AQ118" s="54">
        <v>20</v>
      </c>
    </row>
    <row r="119" spans="1:43" x14ac:dyDescent="0.35">
      <c r="A119" s="69" t="s">
        <v>3</v>
      </c>
      <c r="B119" s="137">
        <v>86</v>
      </c>
      <c r="C119" s="55" t="s">
        <v>34</v>
      </c>
      <c r="D119">
        <v>35</v>
      </c>
      <c r="E119" s="69" t="s">
        <v>3</v>
      </c>
      <c r="G119" s="48">
        <v>27</v>
      </c>
      <c r="H119" s="55" t="s">
        <v>34</v>
      </c>
      <c r="J119" s="54">
        <v>28</v>
      </c>
      <c r="L119" s="69" t="s">
        <v>3</v>
      </c>
      <c r="M119" s="48">
        <v>48</v>
      </c>
      <c r="N119" s="55" t="s">
        <v>34</v>
      </c>
      <c r="O119">
        <v>18</v>
      </c>
      <c r="P119" s="69" t="s">
        <v>3</v>
      </c>
      <c r="R119" s="48">
        <v>29</v>
      </c>
      <c r="S119" s="55" t="s">
        <v>34</v>
      </c>
      <c r="U119" s="54">
        <v>9</v>
      </c>
      <c r="W119" s="69" t="s">
        <v>3</v>
      </c>
      <c r="X119" s="48">
        <v>61</v>
      </c>
      <c r="Y119" s="55" t="s">
        <v>34</v>
      </c>
      <c r="Z119">
        <v>30</v>
      </c>
      <c r="AA119" s="69" t="s">
        <v>3</v>
      </c>
      <c r="AC119" s="48">
        <v>15</v>
      </c>
      <c r="AD119" s="55" t="s">
        <v>34</v>
      </c>
      <c r="AF119" s="54">
        <v>15</v>
      </c>
      <c r="AH119" s="69" t="s">
        <v>3</v>
      </c>
      <c r="AI119" s="48">
        <v>52</v>
      </c>
      <c r="AJ119" s="55" t="s">
        <v>34</v>
      </c>
      <c r="AK119">
        <v>48</v>
      </c>
      <c r="AL119" s="69" t="s">
        <v>3</v>
      </c>
      <c r="AN119" s="48">
        <v>17</v>
      </c>
      <c r="AO119" s="55" t="s">
        <v>34</v>
      </c>
      <c r="AQ119" s="54">
        <v>15</v>
      </c>
    </row>
    <row r="120" spans="1:43" x14ac:dyDescent="0.35">
      <c r="A120" s="69" t="s">
        <v>4</v>
      </c>
      <c r="B120" s="137">
        <v>5</v>
      </c>
      <c r="C120" s="55" t="s">
        <v>35</v>
      </c>
      <c r="D120">
        <v>30</v>
      </c>
      <c r="E120" s="69" t="s">
        <v>4</v>
      </c>
      <c r="G120" s="48">
        <v>4</v>
      </c>
      <c r="H120" s="55" t="s">
        <v>35</v>
      </c>
      <c r="J120" s="54">
        <v>17</v>
      </c>
      <c r="L120" s="69" t="s">
        <v>4</v>
      </c>
      <c r="M120" s="48">
        <v>5</v>
      </c>
      <c r="N120" s="55" t="s">
        <v>35</v>
      </c>
      <c r="O120">
        <v>31</v>
      </c>
      <c r="P120" s="69" t="s">
        <v>4</v>
      </c>
      <c r="R120" s="48">
        <v>4</v>
      </c>
      <c r="S120" s="55" t="s">
        <v>35</v>
      </c>
      <c r="U120" s="54">
        <v>14</v>
      </c>
      <c r="W120" s="69" t="s">
        <v>4</v>
      </c>
      <c r="X120" s="48">
        <v>9</v>
      </c>
      <c r="Y120" s="55" t="s">
        <v>35</v>
      </c>
      <c r="Z120">
        <v>26</v>
      </c>
      <c r="AA120" s="69" t="s">
        <v>4</v>
      </c>
      <c r="AC120" s="48">
        <v>0</v>
      </c>
      <c r="AD120" s="55" t="s">
        <v>35</v>
      </c>
      <c r="AF120" s="54">
        <v>13</v>
      </c>
      <c r="AH120" s="69" t="s">
        <v>4</v>
      </c>
      <c r="AI120" s="48">
        <v>12</v>
      </c>
      <c r="AJ120" s="55" t="s">
        <v>35</v>
      </c>
      <c r="AK120">
        <v>39</v>
      </c>
      <c r="AL120" s="69" t="s">
        <v>4</v>
      </c>
      <c r="AN120" s="48">
        <v>6</v>
      </c>
      <c r="AO120" s="55" t="s">
        <v>35</v>
      </c>
      <c r="AQ120" s="54">
        <v>14</v>
      </c>
    </row>
    <row r="121" spans="1:43" x14ac:dyDescent="0.35">
      <c r="A121" s="69" t="s">
        <v>5</v>
      </c>
      <c r="B121" s="137">
        <v>4</v>
      </c>
      <c r="C121" s="56" t="s">
        <v>36</v>
      </c>
      <c r="D121">
        <v>28</v>
      </c>
      <c r="E121" s="69" t="s">
        <v>5</v>
      </c>
      <c r="G121" s="48">
        <v>5</v>
      </c>
      <c r="H121" s="56" t="s">
        <v>36</v>
      </c>
      <c r="J121" s="54">
        <v>20</v>
      </c>
      <c r="L121" s="69" t="s">
        <v>5</v>
      </c>
      <c r="M121" s="48">
        <v>4</v>
      </c>
      <c r="N121" s="56" t="s">
        <v>36</v>
      </c>
      <c r="O121">
        <v>23</v>
      </c>
      <c r="P121" s="69" t="s">
        <v>5</v>
      </c>
      <c r="R121" s="48">
        <v>1</v>
      </c>
      <c r="S121" s="56" t="s">
        <v>36</v>
      </c>
      <c r="U121" s="54">
        <v>20</v>
      </c>
      <c r="W121" s="69" t="s">
        <v>5</v>
      </c>
      <c r="X121" s="48">
        <v>5</v>
      </c>
      <c r="Y121" s="56" t="s">
        <v>36</v>
      </c>
      <c r="Z121">
        <v>19</v>
      </c>
      <c r="AA121" s="69" t="s">
        <v>5</v>
      </c>
      <c r="AC121" s="48">
        <v>4</v>
      </c>
      <c r="AD121" s="56" t="s">
        <v>36</v>
      </c>
      <c r="AF121" s="54">
        <v>8</v>
      </c>
      <c r="AH121" s="69" t="s">
        <v>5</v>
      </c>
      <c r="AI121" s="48">
        <v>3</v>
      </c>
      <c r="AJ121" s="56" t="s">
        <v>36</v>
      </c>
      <c r="AK121">
        <v>27</v>
      </c>
      <c r="AL121" s="69" t="s">
        <v>5</v>
      </c>
      <c r="AN121" s="48">
        <v>2</v>
      </c>
      <c r="AO121" s="56" t="s">
        <v>36</v>
      </c>
      <c r="AQ121" s="54">
        <v>11</v>
      </c>
    </row>
    <row r="122" spans="1:43" x14ac:dyDescent="0.35">
      <c r="A122" s="69" t="s">
        <v>6</v>
      </c>
      <c r="B122" s="137">
        <v>11</v>
      </c>
      <c r="C122" s="55" t="s">
        <v>37</v>
      </c>
      <c r="D122">
        <v>25</v>
      </c>
      <c r="E122" s="69" t="s">
        <v>6</v>
      </c>
      <c r="G122" s="48">
        <v>0</v>
      </c>
      <c r="H122" s="55" t="s">
        <v>37</v>
      </c>
      <c r="J122" s="54">
        <v>9</v>
      </c>
      <c r="L122" s="69" t="s">
        <v>6</v>
      </c>
      <c r="M122" s="48">
        <v>5</v>
      </c>
      <c r="N122" s="55" t="s">
        <v>37</v>
      </c>
      <c r="O122">
        <v>10</v>
      </c>
      <c r="P122" s="69" t="s">
        <v>6</v>
      </c>
      <c r="R122" s="48">
        <v>0</v>
      </c>
      <c r="S122" s="55" t="s">
        <v>37</v>
      </c>
      <c r="U122" s="54">
        <v>11</v>
      </c>
      <c r="W122" s="69" t="s">
        <v>6</v>
      </c>
      <c r="X122" s="48">
        <v>8</v>
      </c>
      <c r="Y122" s="55" t="s">
        <v>37</v>
      </c>
      <c r="Z122" s="54">
        <v>20</v>
      </c>
      <c r="AA122" s="69" t="s">
        <v>6</v>
      </c>
      <c r="AC122" s="48">
        <v>1</v>
      </c>
      <c r="AD122" s="55" t="s">
        <v>37</v>
      </c>
      <c r="AF122" s="54">
        <v>4</v>
      </c>
      <c r="AH122" s="69" t="s">
        <v>6</v>
      </c>
      <c r="AI122" s="48">
        <v>8</v>
      </c>
      <c r="AJ122" s="55" t="s">
        <v>37</v>
      </c>
      <c r="AK122">
        <v>25</v>
      </c>
      <c r="AL122" s="69" t="s">
        <v>6</v>
      </c>
      <c r="AN122" s="48">
        <v>1</v>
      </c>
      <c r="AO122" s="55" t="s">
        <v>37</v>
      </c>
      <c r="AQ122" s="54">
        <v>9</v>
      </c>
    </row>
    <row r="123" spans="1:43" x14ac:dyDescent="0.35">
      <c r="A123" s="69" t="s">
        <v>8</v>
      </c>
      <c r="B123" s="137">
        <v>0</v>
      </c>
      <c r="C123" s="55" t="s">
        <v>38</v>
      </c>
      <c r="D123">
        <v>49</v>
      </c>
      <c r="E123" s="69" t="s">
        <v>8</v>
      </c>
      <c r="G123" s="48">
        <v>0</v>
      </c>
      <c r="H123" s="55" t="s">
        <v>38</v>
      </c>
      <c r="J123" s="54">
        <v>13</v>
      </c>
      <c r="L123" s="69" t="s">
        <v>8</v>
      </c>
      <c r="M123" s="48">
        <v>0</v>
      </c>
      <c r="N123" s="55" t="s">
        <v>38</v>
      </c>
      <c r="O123">
        <v>25</v>
      </c>
      <c r="P123" s="69" t="s">
        <v>7</v>
      </c>
      <c r="R123" s="48">
        <v>0</v>
      </c>
      <c r="S123" s="55" t="s">
        <v>38</v>
      </c>
      <c r="U123" s="54">
        <v>14</v>
      </c>
      <c r="W123" s="69" t="s">
        <v>8</v>
      </c>
      <c r="X123" s="48">
        <v>0</v>
      </c>
      <c r="Y123" s="55" t="s">
        <v>38</v>
      </c>
      <c r="Z123" s="54">
        <v>26</v>
      </c>
      <c r="AA123" s="69" t="s">
        <v>8</v>
      </c>
      <c r="AC123" s="48">
        <v>0</v>
      </c>
      <c r="AD123" s="55" t="s">
        <v>38</v>
      </c>
      <c r="AF123" s="54">
        <v>12</v>
      </c>
      <c r="AH123" s="69" t="s">
        <v>8</v>
      </c>
      <c r="AI123" s="48">
        <v>0</v>
      </c>
      <c r="AJ123" s="55" t="s">
        <v>38</v>
      </c>
      <c r="AK123">
        <v>63</v>
      </c>
      <c r="AL123" s="69" t="s">
        <v>8</v>
      </c>
      <c r="AN123" s="48">
        <v>0</v>
      </c>
      <c r="AO123" s="55" t="s">
        <v>38</v>
      </c>
      <c r="AQ123" s="54">
        <v>12</v>
      </c>
    </row>
    <row r="124" spans="1:43" x14ac:dyDescent="0.35">
      <c r="A124" s="69" t="s">
        <v>20</v>
      </c>
      <c r="B124" s="137">
        <v>0</v>
      </c>
      <c r="D124" s="54"/>
      <c r="E124" s="122" t="s">
        <v>20</v>
      </c>
      <c r="G124" s="48">
        <v>0</v>
      </c>
      <c r="J124" s="54"/>
      <c r="L124" s="69" t="s">
        <v>20</v>
      </c>
      <c r="M124" s="48">
        <v>0</v>
      </c>
      <c r="P124" s="69" t="s">
        <v>8</v>
      </c>
      <c r="R124" s="48">
        <v>0</v>
      </c>
      <c r="U124" s="54"/>
      <c r="V124" s="139"/>
      <c r="W124" s="122" t="s">
        <v>20</v>
      </c>
      <c r="X124" s="48">
        <v>0</v>
      </c>
      <c r="Z124" s="54"/>
      <c r="AA124" s="122" t="s">
        <v>20</v>
      </c>
      <c r="AC124" s="48">
        <v>0</v>
      </c>
      <c r="AF124" s="54"/>
      <c r="AH124" s="69" t="s">
        <v>20</v>
      </c>
      <c r="AI124" s="48">
        <v>0</v>
      </c>
      <c r="AK124" s="54"/>
      <c r="AL124" s="122" t="s">
        <v>20</v>
      </c>
      <c r="AN124" s="48">
        <v>0</v>
      </c>
      <c r="AQ124" s="54"/>
    </row>
    <row r="125" spans="1:43" x14ac:dyDescent="0.35">
      <c r="B125" s="137"/>
      <c r="D125" s="54"/>
      <c r="G125" s="48">
        <v>0</v>
      </c>
      <c r="J125" s="54"/>
      <c r="K125" s="139"/>
      <c r="M125" s="48"/>
      <c r="P125" s="69" t="s">
        <v>20</v>
      </c>
      <c r="R125" s="48">
        <v>0</v>
      </c>
      <c r="U125" s="54"/>
      <c r="V125" s="139"/>
      <c r="X125" s="48"/>
      <c r="Z125" s="54"/>
      <c r="AC125" s="48">
        <v>0</v>
      </c>
      <c r="AF125" s="54"/>
      <c r="AG125" s="139"/>
      <c r="AI125" s="48"/>
      <c r="AK125" s="54"/>
      <c r="AN125" s="48">
        <v>0</v>
      </c>
      <c r="AQ125" s="54"/>
    </row>
    <row r="126" spans="1:43" ht="15" thickBot="1" x14ac:dyDescent="0.4">
      <c r="A126" s="50"/>
      <c r="B126" s="53">
        <f>SUM(B117:B125)</f>
        <v>237</v>
      </c>
      <c r="C126" s="51"/>
      <c r="D126" s="57">
        <f>SUM(D117:D125)</f>
        <v>237</v>
      </c>
      <c r="E126" s="51"/>
      <c r="F126" s="51"/>
      <c r="G126" s="53">
        <f>SUM(G117:G125)</f>
        <v>123</v>
      </c>
      <c r="H126" s="51"/>
      <c r="I126" s="51"/>
      <c r="J126" s="71">
        <f>SUM(J117:J123)</f>
        <v>123</v>
      </c>
      <c r="K126" s="139"/>
      <c r="L126" s="51"/>
      <c r="M126" s="53">
        <f>SUM(M117:M125)</f>
        <v>165</v>
      </c>
      <c r="N126" s="50"/>
      <c r="O126" s="70">
        <f>SUM(O117:O125)</f>
        <v>165</v>
      </c>
      <c r="P126" s="50"/>
      <c r="Q126" s="51"/>
      <c r="R126" s="53">
        <f>SUM(R117:R125)</f>
        <v>93</v>
      </c>
      <c r="S126" s="51"/>
      <c r="T126" s="51"/>
      <c r="U126" s="71">
        <f>SUM(U117:U125)</f>
        <v>93</v>
      </c>
      <c r="W126" s="50"/>
      <c r="X126" s="53">
        <f>SUM(X117:X125)</f>
        <v>192</v>
      </c>
      <c r="Y126" s="50"/>
      <c r="Z126" s="70">
        <f>SUM(Z117:Z125)</f>
        <v>192</v>
      </c>
      <c r="AA126" s="50"/>
      <c r="AB126" s="51"/>
      <c r="AC126" s="53">
        <f>SUM(AC117:AC125)</f>
        <v>66</v>
      </c>
      <c r="AD126" s="51"/>
      <c r="AE126" s="51"/>
      <c r="AF126" s="71">
        <f>SUM(AF117:AF125)</f>
        <v>66</v>
      </c>
      <c r="AH126" s="50"/>
      <c r="AI126" s="53">
        <f>SUM(AI117:AI125)</f>
        <v>286</v>
      </c>
      <c r="AJ126" s="50"/>
      <c r="AK126" s="70">
        <f>SUM(AK117:AK125)</f>
        <v>286</v>
      </c>
      <c r="AL126" s="50"/>
      <c r="AM126" s="51"/>
      <c r="AN126" s="53">
        <f>SUM(AN117:AN125)</f>
        <v>94</v>
      </c>
      <c r="AO126" s="51"/>
      <c r="AP126" s="51"/>
      <c r="AQ126" s="71">
        <f>SUM(AQ117:AQ125)</f>
        <v>94</v>
      </c>
    </row>
    <row r="127" spans="1:43" ht="15" thickBot="1" x14ac:dyDescent="0.4">
      <c r="B127" s="138"/>
    </row>
    <row r="128" spans="1:43" ht="44.25" customHeight="1" x14ac:dyDescent="0.35">
      <c r="A128" s="103" t="s">
        <v>92</v>
      </c>
      <c r="B128" s="104">
        <f>B12</f>
        <v>67</v>
      </c>
      <c r="D128" s="300" t="s">
        <v>513</v>
      </c>
      <c r="E128" s="301"/>
      <c r="F128" s="302"/>
      <c r="G128" s="104">
        <f>D25</f>
        <v>-721</v>
      </c>
    </row>
    <row r="129" spans="1:17" ht="29.5" thickBot="1" x14ac:dyDescent="0.4">
      <c r="A129" s="105" t="s">
        <v>511</v>
      </c>
      <c r="B129" s="101">
        <f>J112</f>
        <v>252</v>
      </c>
      <c r="D129" s="303" t="s">
        <v>514</v>
      </c>
      <c r="E129" s="304"/>
      <c r="F129" s="305"/>
      <c r="G129" s="110">
        <f>((C25-B130)/B25)</f>
        <v>0.89029338327091134</v>
      </c>
      <c r="N129" s="122"/>
      <c r="P129" s="55"/>
    </row>
    <row r="130" spans="1:17" ht="29" x14ac:dyDescent="0.35">
      <c r="A130" s="105" t="s">
        <v>512</v>
      </c>
      <c r="B130" s="126">
        <v>685</v>
      </c>
      <c r="M130" s="12"/>
      <c r="N130" s="122"/>
      <c r="P130" s="55"/>
    </row>
    <row r="131" spans="1:17" ht="15" thickBot="1" x14ac:dyDescent="0.4">
      <c r="A131" s="107" t="s">
        <v>519</v>
      </c>
      <c r="B131" s="101">
        <f>SUM(B126,M126,X126,AI126)</f>
        <v>880</v>
      </c>
      <c r="M131" s="12"/>
      <c r="N131" s="122"/>
      <c r="P131" s="55"/>
    </row>
    <row r="132" spans="1:17" ht="15" thickBot="1" x14ac:dyDescent="0.4">
      <c r="A132" s="108" t="s">
        <v>27</v>
      </c>
      <c r="B132" s="109">
        <f>C25</f>
        <v>12095</v>
      </c>
      <c r="D132" s="297" t="s">
        <v>82</v>
      </c>
      <c r="E132" s="298"/>
      <c r="F132" s="299"/>
      <c r="G132" s="111">
        <f>B100</f>
        <v>271</v>
      </c>
      <c r="M132" s="12"/>
      <c r="N132" s="122"/>
      <c r="P132" s="55"/>
    </row>
    <row r="133" spans="1:17" x14ac:dyDescent="0.35">
      <c r="M133" s="12"/>
      <c r="N133" s="122"/>
      <c r="P133" s="56"/>
    </row>
    <row r="134" spans="1:17" x14ac:dyDescent="0.35">
      <c r="M134" s="12"/>
      <c r="N134" s="122"/>
      <c r="P134" s="55"/>
    </row>
    <row r="135" spans="1:17" x14ac:dyDescent="0.35">
      <c r="M135" s="12"/>
      <c r="N135" s="122"/>
      <c r="P135" s="55"/>
    </row>
    <row r="136" spans="1:17" x14ac:dyDescent="0.35">
      <c r="M136" s="12"/>
      <c r="N136" s="122"/>
      <c r="O136" s="12"/>
    </row>
    <row r="137" spans="1:17" x14ac:dyDescent="0.35">
      <c r="M137" s="12"/>
      <c r="N137" s="122"/>
      <c r="O137" s="12"/>
    </row>
    <row r="138" spans="1:17" x14ac:dyDescent="0.35">
      <c r="M138" s="12"/>
      <c r="O138" s="117"/>
      <c r="Q138" s="58"/>
    </row>
  </sheetData>
  <mergeCells count="35">
    <mergeCell ref="D132:F132"/>
    <mergeCell ref="A116:B116"/>
    <mergeCell ref="C116:D116"/>
    <mergeCell ref="E116:G116"/>
    <mergeCell ref="H116:J116"/>
    <mergeCell ref="D128:F128"/>
    <mergeCell ref="D129:F129"/>
    <mergeCell ref="A114:J114"/>
    <mergeCell ref="A115:D115"/>
    <mergeCell ref="E115:J115"/>
    <mergeCell ref="A107:D107"/>
    <mergeCell ref="A15:D15"/>
    <mergeCell ref="A28:C28"/>
    <mergeCell ref="A39:E39"/>
    <mergeCell ref="A104:D104"/>
    <mergeCell ref="A105:D105"/>
    <mergeCell ref="A106:D106"/>
    <mergeCell ref="L115:O115"/>
    <mergeCell ref="P115:U115"/>
    <mergeCell ref="L116:M116"/>
    <mergeCell ref="N116:O116"/>
    <mergeCell ref="P116:R116"/>
    <mergeCell ref="S116:U116"/>
    <mergeCell ref="W115:Z115"/>
    <mergeCell ref="AA115:AF115"/>
    <mergeCell ref="W116:X116"/>
    <mergeCell ref="Y116:Z116"/>
    <mergeCell ref="AA116:AC116"/>
    <mergeCell ref="AD116:AF116"/>
    <mergeCell ref="AH115:AK115"/>
    <mergeCell ref="AL115:AQ115"/>
    <mergeCell ref="AH116:AI116"/>
    <mergeCell ref="AJ116:AK116"/>
    <mergeCell ref="AL116:AN116"/>
    <mergeCell ref="AO116:AQ116"/>
  </mergeCells>
  <printOptions horizontalCentered="1" verticalCentered="1"/>
  <pageMargins left="1.25" right="0.75" top="0.9" bottom="0.9" header="0.75" footer="0.3"/>
  <pageSetup scale="19" fitToHeight="0" orientation="portrait" r:id="rId1"/>
  <headerFooter>
    <oddHeader>&amp;C&amp;"-,Bold"&amp;14December 2022 Membership Dashboard</oddHeader>
    <oddFooter>&amp;C&amp;P</oddFooter>
  </headerFooter>
  <rowBreaks count="2" manualBreakCount="2">
    <brk id="50" max="16383" man="1"/>
    <brk id="91" max="9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8BEC6-8063-40FC-82B7-99DD08533821}">
  <sheetPr>
    <pageSetUpPr fitToPage="1"/>
  </sheetPr>
  <dimension ref="A2:AQ138"/>
  <sheetViews>
    <sheetView topLeftCell="A90" zoomScaleNormal="100" zoomScalePageLayoutView="75" workbookViewId="0">
      <selection activeCell="A130" sqref="A130"/>
    </sheetView>
  </sheetViews>
  <sheetFormatPr defaultColWidth="9.1796875" defaultRowHeight="14.5" x14ac:dyDescent="0.35"/>
  <cols>
    <col min="1" max="1" width="28.81640625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32</v>
      </c>
    </row>
    <row r="5" spans="1:6" x14ac:dyDescent="0.35">
      <c r="A5" s="49" t="s">
        <v>2</v>
      </c>
      <c r="B5" s="54">
        <v>4</v>
      </c>
    </row>
    <row r="6" spans="1:6" x14ac:dyDescent="0.35">
      <c r="A6" s="49" t="s">
        <v>3</v>
      </c>
      <c r="B6" s="54">
        <v>7</v>
      </c>
    </row>
    <row r="7" spans="1:6" x14ac:dyDescent="0.35">
      <c r="A7" s="49" t="s">
        <v>4</v>
      </c>
      <c r="B7" s="54">
        <v>3</v>
      </c>
    </row>
    <row r="8" spans="1:6" x14ac:dyDescent="0.35">
      <c r="A8" s="49" t="s">
        <v>5</v>
      </c>
      <c r="B8" s="54">
        <v>0</v>
      </c>
    </row>
    <row r="9" spans="1:6" x14ac:dyDescent="0.35">
      <c r="A9" s="49" t="s">
        <v>6</v>
      </c>
      <c r="B9" s="54">
        <v>2</v>
      </c>
    </row>
    <row r="10" spans="1:6" x14ac:dyDescent="0.35">
      <c r="A10" s="49" t="s">
        <v>8</v>
      </c>
      <c r="B10" s="54">
        <v>0</v>
      </c>
    </row>
    <row r="11" spans="1:6" x14ac:dyDescent="0.35">
      <c r="A11" s="49" t="s">
        <v>20</v>
      </c>
      <c r="B11" s="54">
        <v>0</v>
      </c>
    </row>
    <row r="12" spans="1:6" ht="15" thickBot="1" x14ac:dyDescent="0.4">
      <c r="A12" s="75" t="s">
        <v>15</v>
      </c>
      <c r="B12" s="57">
        <f>SUM(B4:B11)</f>
        <v>48</v>
      </c>
    </row>
    <row r="13" spans="1:6" x14ac:dyDescent="0.35">
      <c r="A13" s="77"/>
      <c r="B13" s="76"/>
    </row>
    <row r="14" spans="1:6" ht="15" thickBot="1" x14ac:dyDescent="0.4"/>
    <row r="15" spans="1:6" ht="17" x14ac:dyDescent="0.4">
      <c r="A15" s="248" t="s">
        <v>17</v>
      </c>
      <c r="B15" s="249"/>
      <c r="C15" s="249"/>
      <c r="D15" s="250"/>
      <c r="E15" s="8"/>
      <c r="F15" s="112" t="s">
        <v>117</v>
      </c>
    </row>
    <row r="16" spans="1:6" ht="30.5" thickBot="1" x14ac:dyDescent="0.4">
      <c r="A16" s="16"/>
      <c r="B16" s="28" t="s">
        <v>521</v>
      </c>
      <c r="C16" s="28" t="s">
        <v>522</v>
      </c>
      <c r="D16" s="29" t="s">
        <v>21</v>
      </c>
    </row>
    <row r="17" spans="1:13" ht="15" thickTop="1" x14ac:dyDescent="0.35">
      <c r="A17" s="17" t="s">
        <v>1</v>
      </c>
      <c r="B17" s="30">
        <v>4714</v>
      </c>
      <c r="C17" s="30">
        <v>4390</v>
      </c>
      <c r="D17" s="143">
        <f>C17-B17</f>
        <v>-324</v>
      </c>
      <c r="M17" s="68"/>
    </row>
    <row r="18" spans="1:13" x14ac:dyDescent="0.35">
      <c r="A18" s="17" t="s">
        <v>2</v>
      </c>
      <c r="B18" s="30">
        <v>6221</v>
      </c>
      <c r="C18" s="30">
        <v>6143</v>
      </c>
      <c r="D18" s="143">
        <f t="shared" ref="D18:D24" si="0">C18-B18</f>
        <v>-78</v>
      </c>
      <c r="E18" s="12"/>
    </row>
    <row r="19" spans="1:13" x14ac:dyDescent="0.35">
      <c r="A19" s="17" t="s">
        <v>3</v>
      </c>
      <c r="B19" s="30">
        <v>1419</v>
      </c>
      <c r="C19" s="30">
        <v>985</v>
      </c>
      <c r="D19" s="143">
        <f>C19-B19</f>
        <v>-434</v>
      </c>
      <c r="E19" s="12"/>
    </row>
    <row r="20" spans="1:13" x14ac:dyDescent="0.35">
      <c r="A20" s="17" t="s">
        <v>4</v>
      </c>
      <c r="B20" s="30">
        <v>175</v>
      </c>
      <c r="C20" s="30">
        <v>139</v>
      </c>
      <c r="D20" s="143">
        <f t="shared" si="0"/>
        <v>-36</v>
      </c>
      <c r="E20" s="12"/>
    </row>
    <row r="21" spans="1:13" x14ac:dyDescent="0.35">
      <c r="A21" s="17" t="s">
        <v>5</v>
      </c>
      <c r="B21" s="30">
        <v>189</v>
      </c>
      <c r="C21" s="30">
        <v>207</v>
      </c>
      <c r="D21" s="143">
        <f t="shared" si="0"/>
        <v>18</v>
      </c>
      <c r="E21" s="12"/>
    </row>
    <row r="22" spans="1:13" x14ac:dyDescent="0.35">
      <c r="A22" s="17" t="s">
        <v>6</v>
      </c>
      <c r="B22" s="30">
        <v>112</v>
      </c>
      <c r="C22" s="30">
        <v>77</v>
      </c>
      <c r="D22" s="143">
        <f t="shared" si="0"/>
        <v>-35</v>
      </c>
      <c r="E22" s="12"/>
    </row>
    <row r="23" spans="1:13" x14ac:dyDescent="0.35">
      <c r="A23" s="17" t="s">
        <v>8</v>
      </c>
      <c r="B23" s="15">
        <v>79</v>
      </c>
      <c r="C23" s="15">
        <v>89</v>
      </c>
      <c r="D23" s="143">
        <f t="shared" si="0"/>
        <v>10</v>
      </c>
      <c r="E23" s="12"/>
    </row>
    <row r="24" spans="1:13" x14ac:dyDescent="0.35">
      <c r="A24" s="17" t="s">
        <v>20</v>
      </c>
      <c r="B24" s="15">
        <v>48</v>
      </c>
      <c r="C24" s="15">
        <v>49</v>
      </c>
      <c r="D24" s="143">
        <f t="shared" si="0"/>
        <v>1</v>
      </c>
      <c r="E24" s="12"/>
    </row>
    <row r="25" spans="1:13" ht="15" thickBot="1" x14ac:dyDescent="0.4">
      <c r="A25" s="19"/>
      <c r="B25" s="37">
        <f>SUM(B17:B24)</f>
        <v>12957</v>
      </c>
      <c r="C25" s="37">
        <f>SUM(C17:C24)</f>
        <v>12079</v>
      </c>
      <c r="D25" s="21">
        <f t="shared" ref="D25" si="1">C25-B25</f>
        <v>-878</v>
      </c>
      <c r="E25" s="12"/>
    </row>
    <row r="26" spans="1:13" x14ac:dyDescent="0.35">
      <c r="B26" s="116"/>
      <c r="C26" s="116"/>
      <c r="D26" s="117"/>
      <c r="E26" s="12"/>
    </row>
    <row r="27" spans="1:13" ht="15" thickBot="1" x14ac:dyDescent="0.4">
      <c r="B27" s="116"/>
      <c r="C27" s="116"/>
      <c r="D27" s="117"/>
      <c r="E27" s="12"/>
      <c r="F27" s="112" t="s">
        <v>458</v>
      </c>
    </row>
    <row r="28" spans="1:13" ht="17" x14ac:dyDescent="0.4">
      <c r="A28" s="293" t="s">
        <v>459</v>
      </c>
      <c r="B28" s="294"/>
      <c r="C28" s="295"/>
      <c r="D28" s="117"/>
      <c r="E28" s="12"/>
    </row>
    <row r="29" spans="1:13" x14ac:dyDescent="0.35">
      <c r="A29" s="49" t="s">
        <v>1</v>
      </c>
      <c r="B29" s="30">
        <f>SUM(C17+C20)</f>
        <v>4529</v>
      </c>
      <c r="C29" s="128">
        <f>SUM((B29/B34))</f>
        <v>0.3749482573060684</v>
      </c>
      <c r="D29" s="117"/>
      <c r="E29" s="12"/>
    </row>
    <row r="30" spans="1:13" x14ac:dyDescent="0.35">
      <c r="A30" s="49" t="s">
        <v>2</v>
      </c>
      <c r="B30" s="30">
        <f>SUM(C18+C21)</f>
        <v>6350</v>
      </c>
      <c r="C30" s="128">
        <f>SUM(B30/B34)</f>
        <v>0.52570577034522725</v>
      </c>
      <c r="D30" s="117"/>
      <c r="E30" s="12"/>
    </row>
    <row r="31" spans="1:13" x14ac:dyDescent="0.35">
      <c r="A31" s="49" t="s">
        <v>3</v>
      </c>
      <c r="B31" s="30">
        <f>SUM(C19+C22)</f>
        <v>1062</v>
      </c>
      <c r="C31" s="128">
        <f>SUM(B31/B34)</f>
        <v>8.7921185528603354E-2</v>
      </c>
      <c r="D31" s="117"/>
      <c r="E31" s="12"/>
    </row>
    <row r="32" spans="1:13" x14ac:dyDescent="0.35">
      <c r="A32" s="49" t="s">
        <v>8</v>
      </c>
      <c r="B32" s="15">
        <f>C23</f>
        <v>89</v>
      </c>
      <c r="C32" s="129">
        <f>SUM(B32/B34)</f>
        <v>7.3681596158622405E-3</v>
      </c>
      <c r="D32" s="117"/>
      <c r="E32" s="12"/>
    </row>
    <row r="33" spans="1:11" x14ac:dyDescent="0.35">
      <c r="A33" s="49" t="s">
        <v>20</v>
      </c>
      <c r="B33" s="15">
        <f>C24</f>
        <v>49</v>
      </c>
      <c r="C33" s="129">
        <f>SUM(B33/B34)</f>
        <v>4.0566272042387615E-3</v>
      </c>
      <c r="D33" s="117"/>
      <c r="E33" s="12"/>
    </row>
    <row r="34" spans="1:11" ht="15" thickBot="1" x14ac:dyDescent="0.4">
      <c r="A34" s="50"/>
      <c r="B34" s="127">
        <f>SUM(B29:B33)</f>
        <v>12079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0" t="s">
        <v>428</v>
      </c>
      <c r="B39" s="291"/>
      <c r="C39" s="291"/>
      <c r="D39" s="291"/>
      <c r="E39" s="292"/>
      <c r="F39" s="119"/>
    </row>
    <row r="40" spans="1:11" ht="39.75" customHeight="1" thickBot="1" x14ac:dyDescent="0.4">
      <c r="A40" s="16"/>
      <c r="B40" s="28" t="s">
        <v>515</v>
      </c>
      <c r="C40" s="28" t="s">
        <v>522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7" t="s">
        <v>1</v>
      </c>
      <c r="B41" s="30">
        <v>4381</v>
      </c>
      <c r="C41" s="30">
        <f t="shared" ref="C41:C48" si="2">C17</f>
        <v>4390</v>
      </c>
      <c r="D41" s="120">
        <f>C41-B41</f>
        <v>9</v>
      </c>
      <c r="E41" s="113">
        <f t="shared" ref="E41:E49" si="3">((C41-B41)/B41)*100</f>
        <v>0.20543254964619947</v>
      </c>
      <c r="H41" s="124"/>
      <c r="I41" s="30"/>
      <c r="J41" s="30"/>
      <c r="K41" s="68"/>
    </row>
    <row r="42" spans="1:11" x14ac:dyDescent="0.35">
      <c r="A42" s="17" t="s">
        <v>2</v>
      </c>
      <c r="B42" s="30">
        <v>6139</v>
      </c>
      <c r="C42" s="30">
        <f t="shared" si="2"/>
        <v>6143</v>
      </c>
      <c r="D42" s="120">
        <f t="shared" ref="D42:D49" si="4">C42-B42</f>
        <v>4</v>
      </c>
      <c r="E42" s="113">
        <f t="shared" si="3"/>
        <v>6.5157191725036645E-2</v>
      </c>
      <c r="H42" s="124"/>
      <c r="I42" s="30"/>
      <c r="J42" s="30"/>
      <c r="K42" s="68"/>
    </row>
    <row r="43" spans="1:11" x14ac:dyDescent="0.35">
      <c r="A43" s="17" t="s">
        <v>3</v>
      </c>
      <c r="B43" s="30">
        <v>1013</v>
      </c>
      <c r="C43" s="30">
        <f t="shared" si="2"/>
        <v>985</v>
      </c>
      <c r="D43" s="120">
        <f t="shared" si="4"/>
        <v>-28</v>
      </c>
      <c r="E43" s="113">
        <f t="shared" si="3"/>
        <v>-2.7640671273445214</v>
      </c>
      <c r="H43" s="124"/>
      <c r="I43" s="30"/>
      <c r="J43" s="30"/>
      <c r="K43" s="68"/>
    </row>
    <row r="44" spans="1:11" x14ac:dyDescent="0.35">
      <c r="A44" s="17" t="s">
        <v>4</v>
      </c>
      <c r="B44" s="30">
        <v>138</v>
      </c>
      <c r="C44" s="30">
        <f t="shared" si="2"/>
        <v>139</v>
      </c>
      <c r="D44" s="120">
        <f t="shared" si="4"/>
        <v>1</v>
      </c>
      <c r="E44" s="113">
        <f t="shared" si="3"/>
        <v>0.72463768115942029</v>
      </c>
      <c r="H44" s="124"/>
      <c r="I44" s="30"/>
      <c r="J44" s="30"/>
      <c r="K44" s="68"/>
    </row>
    <row r="45" spans="1:11" x14ac:dyDescent="0.35">
      <c r="A45" s="17" t="s">
        <v>5</v>
      </c>
      <c r="B45" s="30">
        <v>209</v>
      </c>
      <c r="C45" s="30">
        <f t="shared" si="2"/>
        <v>207</v>
      </c>
      <c r="D45" s="120">
        <f t="shared" si="4"/>
        <v>-2</v>
      </c>
      <c r="E45" s="113">
        <f t="shared" si="3"/>
        <v>-0.9569377990430622</v>
      </c>
      <c r="H45" s="124"/>
      <c r="I45" s="30"/>
      <c r="J45" s="30"/>
      <c r="K45" s="68"/>
    </row>
    <row r="46" spans="1:11" x14ac:dyDescent="0.35">
      <c r="A46" s="17" t="s">
        <v>6</v>
      </c>
      <c r="B46" s="30">
        <v>79</v>
      </c>
      <c r="C46" s="30">
        <f t="shared" si="2"/>
        <v>77</v>
      </c>
      <c r="D46" s="120">
        <f t="shared" si="4"/>
        <v>-2</v>
      </c>
      <c r="E46" s="113">
        <f t="shared" si="3"/>
        <v>-2.5316455696202533</v>
      </c>
      <c r="H46" s="124"/>
      <c r="I46" s="30"/>
      <c r="J46" s="30"/>
      <c r="K46" s="68"/>
    </row>
    <row r="47" spans="1:11" x14ac:dyDescent="0.35">
      <c r="A47" s="17" t="s">
        <v>8</v>
      </c>
      <c r="B47" s="15">
        <v>87</v>
      </c>
      <c r="C47" s="15">
        <f t="shared" si="2"/>
        <v>89</v>
      </c>
      <c r="D47" s="120">
        <f t="shared" si="4"/>
        <v>2</v>
      </c>
      <c r="E47" s="113">
        <f t="shared" si="3"/>
        <v>2.2988505747126435</v>
      </c>
      <c r="H47" s="124"/>
      <c r="I47" s="30"/>
      <c r="J47" s="30"/>
      <c r="K47" s="68"/>
    </row>
    <row r="48" spans="1:11" x14ac:dyDescent="0.35">
      <c r="A48" s="17" t="s">
        <v>20</v>
      </c>
      <c r="B48" s="15">
        <v>49</v>
      </c>
      <c r="C48" s="15">
        <f t="shared" si="2"/>
        <v>49</v>
      </c>
      <c r="D48" s="120">
        <f t="shared" si="4"/>
        <v>0</v>
      </c>
      <c r="E48" s="113">
        <f t="shared" si="3"/>
        <v>0</v>
      </c>
      <c r="H48" s="124"/>
      <c r="I48" s="15"/>
      <c r="J48" s="15"/>
      <c r="K48" s="68"/>
    </row>
    <row r="49" spans="1:14" ht="15" thickBot="1" x14ac:dyDescent="0.4">
      <c r="A49" s="16"/>
      <c r="B49" s="115">
        <f>SUM(B41:B48)</f>
        <v>12095</v>
      </c>
      <c r="C49" s="115">
        <f>SUM(C41:C48)</f>
        <v>12079</v>
      </c>
      <c r="D49" s="121">
        <f t="shared" si="4"/>
        <v>-16</v>
      </c>
      <c r="E49" s="114">
        <f t="shared" si="3"/>
        <v>-0.13228606862339809</v>
      </c>
      <c r="H49" s="124"/>
      <c r="I49" s="15"/>
      <c r="J49" s="15"/>
      <c r="K49" s="68"/>
    </row>
    <row r="50" spans="1:14" x14ac:dyDescent="0.35">
      <c r="A50" s="118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17.5" thickBot="1" x14ac:dyDescent="0.45">
      <c r="A52" s="78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80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49" t="s">
        <v>32</v>
      </c>
      <c r="B54" s="84">
        <v>756</v>
      </c>
      <c r="C54" s="84">
        <v>1012</v>
      </c>
      <c r="D54" s="84">
        <v>131</v>
      </c>
      <c r="E54" s="84">
        <v>34</v>
      </c>
      <c r="F54" s="84">
        <v>36</v>
      </c>
      <c r="G54" s="84">
        <v>7</v>
      </c>
      <c r="H54" s="134">
        <v>9</v>
      </c>
      <c r="I54" s="84">
        <v>41</v>
      </c>
      <c r="J54" s="85">
        <f t="shared" ref="J54:J60" si="5">SUM(A54:I54)</f>
        <v>2026</v>
      </c>
    </row>
    <row r="55" spans="1:14" x14ac:dyDescent="0.35">
      <c r="A55" s="49" t="s">
        <v>33</v>
      </c>
      <c r="B55" s="84">
        <v>739</v>
      </c>
      <c r="C55" s="84">
        <v>1053</v>
      </c>
      <c r="D55" s="84">
        <v>156</v>
      </c>
      <c r="E55" s="84">
        <v>17</v>
      </c>
      <c r="F55" s="84">
        <v>34</v>
      </c>
      <c r="G55" s="84">
        <v>10</v>
      </c>
      <c r="H55" s="134">
        <v>12</v>
      </c>
      <c r="I55" s="84">
        <v>0</v>
      </c>
      <c r="J55" s="85">
        <f t="shared" si="5"/>
        <v>2021</v>
      </c>
    </row>
    <row r="56" spans="1:14" x14ac:dyDescent="0.35">
      <c r="A56" s="49" t="s">
        <v>34</v>
      </c>
      <c r="B56" s="84">
        <v>791</v>
      </c>
      <c r="C56" s="84">
        <v>1065</v>
      </c>
      <c r="D56" s="84">
        <v>156</v>
      </c>
      <c r="E56" s="84">
        <v>33</v>
      </c>
      <c r="F56" s="84">
        <v>29</v>
      </c>
      <c r="G56" s="84">
        <v>19</v>
      </c>
      <c r="H56" s="134">
        <v>12</v>
      </c>
      <c r="I56" s="84">
        <v>0</v>
      </c>
      <c r="J56" s="85">
        <f t="shared" si="5"/>
        <v>2105</v>
      </c>
    </row>
    <row r="57" spans="1:14" x14ac:dyDescent="0.35">
      <c r="A57" s="49" t="s">
        <v>35</v>
      </c>
      <c r="B57" s="84">
        <v>615</v>
      </c>
      <c r="C57" s="84">
        <v>950</v>
      </c>
      <c r="D57" s="84">
        <v>151</v>
      </c>
      <c r="E57" s="84">
        <v>15</v>
      </c>
      <c r="F57" s="84">
        <v>26</v>
      </c>
      <c r="G57" s="84">
        <v>11</v>
      </c>
      <c r="H57" s="134">
        <v>14</v>
      </c>
      <c r="I57" s="84">
        <v>0</v>
      </c>
      <c r="J57" s="85">
        <f t="shared" si="5"/>
        <v>1782</v>
      </c>
    </row>
    <row r="58" spans="1:14" x14ac:dyDescent="0.35">
      <c r="A58" s="49" t="s">
        <v>36</v>
      </c>
      <c r="B58" s="84">
        <v>462</v>
      </c>
      <c r="C58" s="84">
        <v>618</v>
      </c>
      <c r="D58" s="84">
        <v>92</v>
      </c>
      <c r="E58" s="84">
        <v>6</v>
      </c>
      <c r="F58" s="84">
        <v>22</v>
      </c>
      <c r="G58" s="84">
        <v>8</v>
      </c>
      <c r="H58" s="134">
        <v>16</v>
      </c>
      <c r="I58" s="84">
        <v>1</v>
      </c>
      <c r="J58" s="85">
        <f t="shared" si="5"/>
        <v>1225</v>
      </c>
    </row>
    <row r="59" spans="1:14" x14ac:dyDescent="0.35">
      <c r="A59" s="49" t="s">
        <v>37</v>
      </c>
      <c r="B59" s="84">
        <v>406</v>
      </c>
      <c r="C59" s="84">
        <v>521</v>
      </c>
      <c r="D59" s="84">
        <v>108</v>
      </c>
      <c r="E59" s="84">
        <v>13</v>
      </c>
      <c r="F59" s="84">
        <v>22</v>
      </c>
      <c r="G59" s="84">
        <v>5</v>
      </c>
      <c r="H59" s="134">
        <v>7</v>
      </c>
      <c r="I59" s="84">
        <v>0</v>
      </c>
      <c r="J59" s="85">
        <f t="shared" si="5"/>
        <v>1082</v>
      </c>
    </row>
    <row r="60" spans="1:14" x14ac:dyDescent="0.35">
      <c r="A60" s="49" t="s">
        <v>38</v>
      </c>
      <c r="B60" s="84">
        <v>621</v>
      </c>
      <c r="C60" s="84">
        <v>924</v>
      </c>
      <c r="D60" s="84">
        <v>191</v>
      </c>
      <c r="E60" s="84">
        <v>21</v>
      </c>
      <c r="F60" s="84">
        <v>38</v>
      </c>
      <c r="G60" s="84">
        <v>17</v>
      </c>
      <c r="H60" s="134">
        <v>19</v>
      </c>
      <c r="I60" s="84">
        <v>7</v>
      </c>
      <c r="J60" s="85">
        <f t="shared" si="5"/>
        <v>1838</v>
      </c>
    </row>
    <row r="61" spans="1:14" ht="15" thickBot="1" x14ac:dyDescent="0.4">
      <c r="A61" s="50"/>
      <c r="B61" s="86">
        <f t="shared" ref="B61:G61" si="6">SUM(B54:B60)</f>
        <v>4390</v>
      </c>
      <c r="C61" s="86">
        <f t="shared" si="6"/>
        <v>6143</v>
      </c>
      <c r="D61" s="86">
        <f t="shared" si="6"/>
        <v>985</v>
      </c>
      <c r="E61" s="86">
        <f t="shared" si="6"/>
        <v>139</v>
      </c>
      <c r="F61" s="86">
        <f t="shared" si="6"/>
        <v>207</v>
      </c>
      <c r="G61" s="86">
        <f t="shared" si="6"/>
        <v>77</v>
      </c>
      <c r="H61" s="135">
        <f>SUM(H54:H60)</f>
        <v>89</v>
      </c>
      <c r="I61" s="86">
        <f>SUM(I54:I60)</f>
        <v>49</v>
      </c>
      <c r="J61" s="87">
        <f>SUM(J54:J60)</f>
        <v>12079</v>
      </c>
    </row>
    <row r="62" spans="1:14" x14ac:dyDescent="0.35">
      <c r="K62" s="10"/>
      <c r="L62" s="10"/>
      <c r="M62" s="10"/>
      <c r="N62" s="10"/>
    </row>
    <row r="91" spans="1:2" ht="15" thickBot="1" x14ac:dyDescent="0.4"/>
    <row r="92" spans="1:2" ht="17.5" thickBot="1" x14ac:dyDescent="0.45">
      <c r="A92" s="78" t="s">
        <v>480</v>
      </c>
      <c r="B92" s="74"/>
    </row>
    <row r="93" spans="1:2" ht="15" thickTop="1" x14ac:dyDescent="0.35">
      <c r="A93" s="49" t="s">
        <v>32</v>
      </c>
      <c r="B93" s="54">
        <v>37</v>
      </c>
    </row>
    <row r="94" spans="1:2" x14ac:dyDescent="0.35">
      <c r="A94" s="49" t="s">
        <v>33</v>
      </c>
      <c r="B94" s="54">
        <v>44</v>
      </c>
    </row>
    <row r="95" spans="1:2" x14ac:dyDescent="0.35">
      <c r="A95" s="49" t="s">
        <v>34</v>
      </c>
      <c r="B95" s="54">
        <v>51</v>
      </c>
    </row>
    <row r="96" spans="1:2" x14ac:dyDescent="0.35">
      <c r="A96" s="49" t="s">
        <v>35</v>
      </c>
      <c r="B96" s="54">
        <v>43</v>
      </c>
    </row>
    <row r="97" spans="1:11" x14ac:dyDescent="0.35">
      <c r="A97" s="49" t="s">
        <v>36</v>
      </c>
      <c r="B97" s="54">
        <v>28</v>
      </c>
    </row>
    <row r="98" spans="1:11" x14ac:dyDescent="0.35">
      <c r="A98" s="49" t="s">
        <v>37</v>
      </c>
      <c r="B98" s="54">
        <v>27</v>
      </c>
    </row>
    <row r="99" spans="1:11" x14ac:dyDescent="0.35">
      <c r="A99" s="131" t="s">
        <v>38</v>
      </c>
      <c r="B99" s="132">
        <v>41</v>
      </c>
    </row>
    <row r="100" spans="1:11" ht="15" thickBot="1" x14ac:dyDescent="0.4">
      <c r="A100" s="50"/>
      <c r="B100" s="125">
        <f>SUM(B93:B99)</f>
        <v>271</v>
      </c>
    </row>
    <row r="103" spans="1:11" ht="15" thickBot="1" x14ac:dyDescent="0.4"/>
    <row r="104" spans="1:11" x14ac:dyDescent="0.35">
      <c r="A104" s="285" t="s">
        <v>528</v>
      </c>
      <c r="B104" s="286"/>
      <c r="C104" s="286"/>
      <c r="D104" s="286"/>
      <c r="E104" s="99">
        <v>1</v>
      </c>
    </row>
    <row r="105" spans="1:11" x14ac:dyDescent="0.35">
      <c r="A105" s="287" t="s">
        <v>529</v>
      </c>
      <c r="B105" s="251"/>
      <c r="C105" s="251"/>
      <c r="D105" s="251"/>
      <c r="E105" s="100">
        <v>11</v>
      </c>
    </row>
    <row r="106" spans="1:11" x14ac:dyDescent="0.35">
      <c r="A106" s="287" t="s">
        <v>530</v>
      </c>
      <c r="B106" s="251"/>
      <c r="C106" s="251"/>
      <c r="D106" s="251"/>
      <c r="E106" s="101">
        <v>8</v>
      </c>
    </row>
    <row r="107" spans="1:11" ht="15" thickBot="1" x14ac:dyDescent="0.4">
      <c r="A107" s="288" t="s">
        <v>104</v>
      </c>
      <c r="B107" s="289"/>
      <c r="C107" s="289"/>
      <c r="D107" s="289"/>
      <c r="E107" s="102">
        <v>4</v>
      </c>
    </row>
    <row r="108" spans="1:11" ht="15" thickBot="1" x14ac:dyDescent="0.4"/>
    <row r="109" spans="1:11" ht="17.5" thickBot="1" x14ac:dyDescent="0.45">
      <c r="A109" s="91" t="s">
        <v>102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" thickTop="1" x14ac:dyDescent="0.35">
      <c r="A110" s="80"/>
      <c r="K110" s="54"/>
    </row>
    <row r="111" spans="1:11" ht="15" thickBot="1" x14ac:dyDescent="0.4">
      <c r="A111" s="93">
        <v>44958</v>
      </c>
      <c r="B111" s="141">
        <v>44927</v>
      </c>
      <c r="C111" s="43">
        <v>44896</v>
      </c>
      <c r="D111" s="43">
        <v>44866</v>
      </c>
      <c r="E111" s="43">
        <v>44835</v>
      </c>
      <c r="F111" s="43" t="s">
        <v>525</v>
      </c>
      <c r="G111" s="43" t="s">
        <v>524</v>
      </c>
      <c r="H111" s="43" t="s">
        <v>523</v>
      </c>
      <c r="I111" s="45" t="s">
        <v>516</v>
      </c>
      <c r="J111" s="43" t="s">
        <v>495</v>
      </c>
      <c r="K111" s="94" t="s">
        <v>44</v>
      </c>
    </row>
    <row r="112" spans="1:11" ht="15.5" thickTop="1" thickBot="1" x14ac:dyDescent="0.4">
      <c r="A112" s="95">
        <v>24</v>
      </c>
      <c r="B112" s="140">
        <v>32</v>
      </c>
      <c r="C112" s="96">
        <v>14</v>
      </c>
      <c r="D112" s="96">
        <v>9</v>
      </c>
      <c r="E112" s="96">
        <v>15</v>
      </c>
      <c r="F112" s="96">
        <v>6</v>
      </c>
      <c r="G112" s="96">
        <v>5</v>
      </c>
      <c r="H112" s="96">
        <v>4</v>
      </c>
      <c r="I112" s="96">
        <v>14</v>
      </c>
      <c r="J112" s="96">
        <v>4</v>
      </c>
      <c r="K112" s="97">
        <f>SUM(A112:J112)</f>
        <v>127</v>
      </c>
    </row>
    <row r="114" spans="1:43" ht="16" thickBot="1" x14ac:dyDescent="0.4">
      <c r="A114" s="296" t="s">
        <v>526</v>
      </c>
      <c r="B114" s="296"/>
      <c r="C114" s="296"/>
      <c r="D114" s="296"/>
      <c r="E114" s="296"/>
      <c r="F114" s="296"/>
      <c r="G114" s="296"/>
      <c r="H114" s="296"/>
      <c r="I114" s="296"/>
      <c r="J114" s="296"/>
    </row>
    <row r="115" spans="1:43" ht="18.5" x14ac:dyDescent="0.35">
      <c r="A115" s="306">
        <v>44958</v>
      </c>
      <c r="B115" s="270"/>
      <c r="C115" s="270"/>
      <c r="D115" s="270"/>
      <c r="E115" s="306" t="s">
        <v>527</v>
      </c>
      <c r="F115" s="270"/>
      <c r="G115" s="270"/>
      <c r="H115" s="270"/>
      <c r="I115" s="270"/>
      <c r="J115" s="271"/>
      <c r="L115" s="308"/>
      <c r="M115" s="309"/>
      <c r="N115" s="309"/>
      <c r="O115" s="309"/>
      <c r="P115" s="308"/>
      <c r="Q115" s="309"/>
      <c r="R115" s="309"/>
      <c r="S115" s="309"/>
      <c r="T115" s="309"/>
      <c r="U115" s="309"/>
      <c r="W115" s="308"/>
      <c r="X115" s="309"/>
      <c r="Y115" s="309"/>
      <c r="Z115" s="309"/>
      <c r="AA115" s="308"/>
      <c r="AB115" s="309"/>
      <c r="AC115" s="309"/>
      <c r="AD115" s="309"/>
      <c r="AE115" s="309"/>
      <c r="AF115" s="309"/>
      <c r="AH115" s="308"/>
      <c r="AI115" s="309"/>
      <c r="AJ115" s="309"/>
      <c r="AK115" s="309"/>
      <c r="AL115" s="308"/>
      <c r="AM115" s="309"/>
      <c r="AN115" s="309"/>
      <c r="AO115" s="309"/>
      <c r="AP115" s="309"/>
      <c r="AQ115" s="309"/>
    </row>
    <row r="116" spans="1:43" ht="15" thickBot="1" x14ac:dyDescent="0.4">
      <c r="A116" s="256" t="s">
        <v>114</v>
      </c>
      <c r="B116" s="257"/>
      <c r="C116" s="257" t="s">
        <v>115</v>
      </c>
      <c r="D116" s="257"/>
      <c r="E116" s="256" t="s">
        <v>114</v>
      </c>
      <c r="F116" s="257"/>
      <c r="G116" s="257"/>
      <c r="H116" s="257" t="s">
        <v>115</v>
      </c>
      <c r="I116" s="257"/>
      <c r="J116" s="258"/>
      <c r="L116" s="307"/>
      <c r="M116" s="307"/>
      <c r="N116" s="307"/>
      <c r="O116" s="307"/>
      <c r="P116" s="307"/>
      <c r="Q116" s="307"/>
      <c r="R116" s="307"/>
      <c r="S116" s="307"/>
      <c r="T116" s="307"/>
      <c r="U116" s="307"/>
      <c r="W116" s="307"/>
      <c r="X116" s="307"/>
      <c r="Y116" s="307"/>
      <c r="Z116" s="307"/>
      <c r="AA116" s="307"/>
      <c r="AB116" s="307"/>
      <c r="AC116" s="307"/>
      <c r="AD116" s="307"/>
      <c r="AE116" s="307"/>
      <c r="AF116" s="307"/>
      <c r="AH116" s="307"/>
      <c r="AI116" s="307"/>
      <c r="AJ116" s="307"/>
      <c r="AK116" s="307"/>
      <c r="AL116" s="307"/>
      <c r="AM116" s="307"/>
      <c r="AN116" s="307"/>
      <c r="AO116" s="307"/>
      <c r="AP116" s="307"/>
      <c r="AQ116" s="307"/>
    </row>
    <row r="117" spans="1:43" x14ac:dyDescent="0.35">
      <c r="A117" s="69" t="s">
        <v>1</v>
      </c>
      <c r="B117" s="136">
        <v>84</v>
      </c>
      <c r="C117" s="55" t="s">
        <v>32</v>
      </c>
      <c r="D117">
        <v>40</v>
      </c>
      <c r="E117" s="69" t="s">
        <v>1</v>
      </c>
      <c r="G117" s="52">
        <v>53</v>
      </c>
      <c r="H117" s="55" t="s">
        <v>32</v>
      </c>
      <c r="J117" s="54">
        <v>24</v>
      </c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69" t="s">
        <v>2</v>
      </c>
      <c r="B118" s="137">
        <v>49</v>
      </c>
      <c r="C118" s="55" t="s">
        <v>116</v>
      </c>
      <c r="D118">
        <v>28</v>
      </c>
      <c r="E118" s="69" t="s">
        <v>2</v>
      </c>
      <c r="G118" s="48">
        <v>20</v>
      </c>
      <c r="H118" s="55" t="s">
        <v>116</v>
      </c>
      <c r="J118" s="54">
        <v>19</v>
      </c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69" t="s">
        <v>3</v>
      </c>
      <c r="B119" s="137">
        <v>50</v>
      </c>
      <c r="C119" s="55" t="s">
        <v>34</v>
      </c>
      <c r="D119">
        <v>35</v>
      </c>
      <c r="E119" s="69" t="s">
        <v>3</v>
      </c>
      <c r="G119" s="48">
        <v>17</v>
      </c>
      <c r="H119" s="55" t="s">
        <v>34</v>
      </c>
      <c r="J119" s="54">
        <v>12</v>
      </c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69" t="s">
        <v>4</v>
      </c>
      <c r="B120" s="137">
        <v>6</v>
      </c>
      <c r="C120" s="55" t="s">
        <v>35</v>
      </c>
      <c r="D120">
        <v>30</v>
      </c>
      <c r="E120" s="69" t="s">
        <v>4</v>
      </c>
      <c r="G120" s="48">
        <v>5</v>
      </c>
      <c r="H120" s="55" t="s">
        <v>35</v>
      </c>
      <c r="J120" s="54">
        <v>10</v>
      </c>
      <c r="L120" s="142"/>
      <c r="M120" s="12"/>
      <c r="N120" s="55"/>
      <c r="P120" s="142"/>
      <c r="R120" s="12"/>
      <c r="S120" s="55"/>
      <c r="W120" s="142"/>
      <c r="X120" s="12"/>
      <c r="Y120" s="55"/>
      <c r="AA120" s="142"/>
      <c r="AC120" s="12"/>
      <c r="AD120" s="55"/>
      <c r="AH120" s="142"/>
      <c r="AI120" s="12"/>
      <c r="AJ120" s="55"/>
      <c r="AL120" s="142"/>
      <c r="AN120" s="12"/>
      <c r="AO120" s="55"/>
    </row>
    <row r="121" spans="1:43" x14ac:dyDescent="0.35">
      <c r="A121" s="69" t="s">
        <v>5</v>
      </c>
      <c r="B121" s="137">
        <v>3</v>
      </c>
      <c r="C121" s="56" t="s">
        <v>36</v>
      </c>
      <c r="D121">
        <v>20</v>
      </c>
      <c r="E121" s="69" t="s">
        <v>5</v>
      </c>
      <c r="G121" s="48">
        <v>3</v>
      </c>
      <c r="H121" s="56" t="s">
        <v>36</v>
      </c>
      <c r="J121" s="54">
        <v>13</v>
      </c>
      <c r="L121" s="142"/>
      <c r="M121" s="12"/>
      <c r="N121" s="56"/>
      <c r="P121" s="142"/>
      <c r="R121" s="12"/>
      <c r="S121" s="56"/>
      <c r="W121" s="142"/>
      <c r="X121" s="12"/>
      <c r="Y121" s="56"/>
      <c r="AA121" s="142"/>
      <c r="AC121" s="12"/>
      <c r="AD121" s="56"/>
      <c r="AH121" s="142"/>
      <c r="AI121" s="12"/>
      <c r="AJ121" s="56"/>
      <c r="AL121" s="142"/>
      <c r="AN121" s="12"/>
      <c r="AO121" s="56"/>
    </row>
    <row r="122" spans="1:43" x14ac:dyDescent="0.35">
      <c r="A122" s="69" t="s">
        <v>6</v>
      </c>
      <c r="B122" s="137">
        <v>2</v>
      </c>
      <c r="C122" s="55" t="s">
        <v>37</v>
      </c>
      <c r="D122">
        <v>20</v>
      </c>
      <c r="E122" s="69" t="s">
        <v>6</v>
      </c>
      <c r="G122" s="48">
        <v>2</v>
      </c>
      <c r="H122" s="55" t="s">
        <v>37</v>
      </c>
      <c r="J122" s="54">
        <v>8</v>
      </c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69" t="s">
        <v>8</v>
      </c>
      <c r="B123" s="137">
        <v>0</v>
      </c>
      <c r="C123" s="55" t="s">
        <v>38</v>
      </c>
      <c r="D123">
        <v>21</v>
      </c>
      <c r="E123" s="69" t="s">
        <v>8</v>
      </c>
      <c r="G123" s="48">
        <v>0</v>
      </c>
      <c r="H123" s="55" t="s">
        <v>38</v>
      </c>
      <c r="J123" s="54">
        <v>14</v>
      </c>
      <c r="L123" s="142"/>
      <c r="M123" s="12"/>
      <c r="N123" s="55"/>
      <c r="P123" s="142"/>
      <c r="R123" s="12"/>
      <c r="S123" s="55"/>
      <c r="W123" s="142"/>
      <c r="X123" s="12"/>
      <c r="Y123" s="55"/>
      <c r="AA123" s="142"/>
      <c r="AC123" s="12"/>
      <c r="AD123" s="55"/>
      <c r="AH123" s="142"/>
      <c r="AI123" s="12"/>
      <c r="AJ123" s="55"/>
      <c r="AL123" s="142"/>
      <c r="AN123" s="12"/>
      <c r="AO123" s="55"/>
    </row>
    <row r="124" spans="1:43" x14ac:dyDescent="0.35">
      <c r="A124" s="69" t="s">
        <v>20</v>
      </c>
      <c r="B124" s="137">
        <v>0</v>
      </c>
      <c r="D124" s="54"/>
      <c r="E124" s="122" t="s">
        <v>20</v>
      </c>
      <c r="G124" s="48">
        <v>0</v>
      </c>
      <c r="J124" s="54"/>
      <c r="L124" s="142"/>
      <c r="M124" s="12"/>
      <c r="P124" s="142"/>
      <c r="R124" s="12"/>
      <c r="W124" s="142"/>
      <c r="X124" s="12"/>
      <c r="AA124" s="142"/>
      <c r="AC124" s="12"/>
      <c r="AH124" s="142"/>
      <c r="AI124" s="12"/>
      <c r="AL124" s="142"/>
      <c r="AN124" s="12"/>
    </row>
    <row r="125" spans="1:43" x14ac:dyDescent="0.35">
      <c r="B125" s="137"/>
      <c r="D125" s="54"/>
      <c r="G125" s="48"/>
      <c r="J125" s="54"/>
      <c r="K125" s="80"/>
      <c r="M125" s="12"/>
      <c r="P125" s="142"/>
      <c r="R125" s="12"/>
      <c r="X125" s="12"/>
      <c r="AC125" s="12"/>
      <c r="AI125" s="12"/>
      <c r="AN125" s="12"/>
    </row>
    <row r="126" spans="1:43" ht="15" thickBot="1" x14ac:dyDescent="0.4">
      <c r="A126" s="50"/>
      <c r="B126" s="53">
        <f>SUM(B117:B125)</f>
        <v>194</v>
      </c>
      <c r="C126" s="51"/>
      <c r="D126" s="57">
        <f>SUM(D117:D125)</f>
        <v>194</v>
      </c>
      <c r="E126" s="51"/>
      <c r="F126" s="51"/>
      <c r="G126" s="53">
        <f>SUM(G117:G125)</f>
        <v>100</v>
      </c>
      <c r="H126" s="51"/>
      <c r="I126" s="51"/>
      <c r="J126" s="71">
        <f>SUM(J117:J123)</f>
        <v>100</v>
      </c>
      <c r="K126" s="80"/>
      <c r="M126" s="117"/>
      <c r="O126" s="58"/>
      <c r="R126" s="117"/>
      <c r="U126" s="117"/>
      <c r="X126" s="117"/>
      <c r="Z126" s="58"/>
      <c r="AC126" s="117"/>
      <c r="AF126" s="117"/>
      <c r="AI126" s="117"/>
      <c r="AK126" s="58"/>
      <c r="AN126" s="117"/>
      <c r="AQ126" s="117"/>
    </row>
    <row r="127" spans="1:43" ht="15" thickBot="1" x14ac:dyDescent="0.4">
      <c r="B127" s="138"/>
    </row>
    <row r="128" spans="1:43" ht="44.25" customHeight="1" x14ac:dyDescent="0.35">
      <c r="A128" s="103" t="s">
        <v>111</v>
      </c>
      <c r="B128" s="104">
        <f>B12</f>
        <v>48</v>
      </c>
      <c r="D128" s="300" t="s">
        <v>513</v>
      </c>
      <c r="E128" s="301"/>
      <c r="F128" s="302"/>
      <c r="G128" s="104">
        <f>D25</f>
        <v>-878</v>
      </c>
    </row>
    <row r="129" spans="1:17" ht="29.5" thickBot="1" x14ac:dyDescent="0.4">
      <c r="A129" s="105" t="s">
        <v>112</v>
      </c>
      <c r="B129" s="101">
        <f>K112</f>
        <v>127</v>
      </c>
      <c r="D129" s="303" t="s">
        <v>514</v>
      </c>
      <c r="E129" s="304"/>
      <c r="F129" s="305"/>
      <c r="G129" s="110">
        <f>((C25-B130)/B25)</f>
        <v>0.87381338272748321</v>
      </c>
      <c r="N129" s="122"/>
      <c r="P129" s="55"/>
    </row>
    <row r="130" spans="1:17" ht="29" x14ac:dyDescent="0.35">
      <c r="A130" s="105" t="s">
        <v>531</v>
      </c>
      <c r="B130" s="126">
        <v>757</v>
      </c>
      <c r="M130" s="12"/>
      <c r="N130" s="122"/>
      <c r="P130" s="55"/>
    </row>
    <row r="131" spans="1:17" ht="15" thickBot="1" x14ac:dyDescent="0.4">
      <c r="A131" s="107" t="s">
        <v>436</v>
      </c>
      <c r="B131" s="101">
        <f>SUM(B126,M126,X126,AI126)</f>
        <v>194</v>
      </c>
      <c r="M131" s="12"/>
      <c r="N131" s="122"/>
      <c r="P131" s="55"/>
    </row>
    <row r="132" spans="1:17" ht="15" thickBot="1" x14ac:dyDescent="0.4">
      <c r="A132" s="108" t="s">
        <v>27</v>
      </c>
      <c r="B132" s="109">
        <f>C25</f>
        <v>12079</v>
      </c>
      <c r="D132" s="297" t="s">
        <v>82</v>
      </c>
      <c r="E132" s="298"/>
      <c r="F132" s="299"/>
      <c r="G132" s="111">
        <f>B100</f>
        <v>271</v>
      </c>
      <c r="M132" s="12"/>
      <c r="N132" s="122"/>
      <c r="P132" s="55"/>
    </row>
    <row r="133" spans="1:17" x14ac:dyDescent="0.35">
      <c r="M133" s="12"/>
      <c r="N133" s="122"/>
      <c r="P133" s="56"/>
    </row>
    <row r="134" spans="1:17" x14ac:dyDescent="0.35">
      <c r="M134" s="12"/>
      <c r="N134" s="122"/>
      <c r="P134" s="55"/>
    </row>
    <row r="135" spans="1:17" x14ac:dyDescent="0.35">
      <c r="M135" s="12"/>
      <c r="N135" s="122"/>
      <c r="P135" s="55"/>
    </row>
    <row r="136" spans="1:17" x14ac:dyDescent="0.35">
      <c r="M136" s="12"/>
      <c r="N136" s="122"/>
      <c r="O136" s="12"/>
    </row>
    <row r="137" spans="1:17" x14ac:dyDescent="0.35">
      <c r="M137" s="12"/>
      <c r="N137" s="122"/>
      <c r="O137" s="12"/>
    </row>
    <row r="138" spans="1:17" x14ac:dyDescent="0.35">
      <c r="M138" s="12"/>
      <c r="O138" s="117"/>
      <c r="Q138" s="58"/>
    </row>
  </sheetData>
  <mergeCells count="35">
    <mergeCell ref="A106:D106"/>
    <mergeCell ref="A15:D15"/>
    <mergeCell ref="A28:C28"/>
    <mergeCell ref="A39:E39"/>
    <mergeCell ref="A104:D104"/>
    <mergeCell ref="A105:D105"/>
    <mergeCell ref="A107:D107"/>
    <mergeCell ref="A114:J114"/>
    <mergeCell ref="A115:D115"/>
    <mergeCell ref="E115:J115"/>
    <mergeCell ref="L115:O115"/>
    <mergeCell ref="W115:Z115"/>
    <mergeCell ref="AA115:AF115"/>
    <mergeCell ref="AH115:AK115"/>
    <mergeCell ref="AL115:AQ115"/>
    <mergeCell ref="A116:B116"/>
    <mergeCell ref="C116:D116"/>
    <mergeCell ref="E116:G116"/>
    <mergeCell ref="H116:J116"/>
    <mergeCell ref="L116:M116"/>
    <mergeCell ref="N116:O116"/>
    <mergeCell ref="P115:U115"/>
    <mergeCell ref="D132:F132"/>
    <mergeCell ref="AH116:AI116"/>
    <mergeCell ref="AJ116:AK116"/>
    <mergeCell ref="AL116:AN116"/>
    <mergeCell ref="AO116:AQ116"/>
    <mergeCell ref="D128:F128"/>
    <mergeCell ref="D129:F129"/>
    <mergeCell ref="P116:R116"/>
    <mergeCell ref="S116:U116"/>
    <mergeCell ref="W116:X116"/>
    <mergeCell ref="Y116:Z116"/>
    <mergeCell ref="AA116:AC116"/>
    <mergeCell ref="AD116:AF116"/>
  </mergeCells>
  <printOptions horizontalCentered="1" verticalCentered="1"/>
  <pageMargins left="1.25" right="0.75" top="0.9" bottom="0.9" header="0.75" footer="0.3"/>
  <pageSetup scale="19" fitToHeight="0" orientation="portrait" r:id="rId1"/>
  <headerFooter>
    <oddHeader>&amp;C&amp;"-,Bold"&amp;14December 2022 Membership Dashboard</oddHeader>
    <oddFooter>&amp;C&amp;P</oddFooter>
  </headerFooter>
  <rowBreaks count="2" manualBreakCount="2">
    <brk id="50" max="16383" man="1"/>
    <brk id="91" max="9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71C28-492C-4163-81B4-4419B8EEA38A}">
  <sheetPr>
    <pageSetUpPr fitToPage="1"/>
  </sheetPr>
  <dimension ref="A2:AQ137"/>
  <sheetViews>
    <sheetView zoomScaleNormal="100" zoomScalePageLayoutView="75" workbookViewId="0">
      <selection activeCell="A129" sqref="A129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144" t="s">
        <v>0</v>
      </c>
      <c r="B3" s="74"/>
      <c r="D3" s="8" t="s">
        <v>39</v>
      </c>
    </row>
    <row r="4" spans="1:6" x14ac:dyDescent="0.35">
      <c r="A4" s="145" t="s">
        <v>1</v>
      </c>
      <c r="B4" s="54">
        <v>12</v>
      </c>
    </row>
    <row r="5" spans="1:6" x14ac:dyDescent="0.35">
      <c r="A5" s="145" t="s">
        <v>2</v>
      </c>
      <c r="B5" s="54">
        <v>3</v>
      </c>
    </row>
    <row r="6" spans="1:6" x14ac:dyDescent="0.35">
      <c r="A6" s="145" t="s">
        <v>3</v>
      </c>
      <c r="B6" s="54">
        <v>13</v>
      </c>
    </row>
    <row r="7" spans="1:6" x14ac:dyDescent="0.35">
      <c r="A7" s="145" t="s">
        <v>4</v>
      </c>
      <c r="B7" s="54">
        <v>3</v>
      </c>
    </row>
    <row r="8" spans="1:6" x14ac:dyDescent="0.35">
      <c r="A8" s="145" t="s">
        <v>5</v>
      </c>
      <c r="B8" s="54">
        <v>0</v>
      </c>
    </row>
    <row r="9" spans="1:6" x14ac:dyDescent="0.35">
      <c r="A9" s="145" t="s">
        <v>6</v>
      </c>
      <c r="B9" s="54">
        <v>1</v>
      </c>
    </row>
    <row r="10" spans="1:6" x14ac:dyDescent="0.35">
      <c r="A10" s="145" t="s">
        <v>8</v>
      </c>
      <c r="B10" s="54">
        <v>0</v>
      </c>
    </row>
    <row r="11" spans="1:6" x14ac:dyDescent="0.35">
      <c r="A11" s="145" t="s">
        <v>20</v>
      </c>
      <c r="B11" s="54">
        <v>0</v>
      </c>
    </row>
    <row r="12" spans="1:6" ht="15" thickBot="1" x14ac:dyDescent="0.4">
      <c r="A12" s="146" t="s">
        <v>15</v>
      </c>
      <c r="B12" s="57">
        <f>SUM(B4:B11)</f>
        <v>32</v>
      </c>
    </row>
    <row r="13" spans="1:6" x14ac:dyDescent="0.35">
      <c r="A13" s="147"/>
      <c r="B13" s="76"/>
    </row>
    <row r="14" spans="1:6" ht="15" thickBot="1" x14ac:dyDescent="0.4"/>
    <row r="15" spans="1:6" ht="17" x14ac:dyDescent="0.4">
      <c r="A15" s="248" t="s">
        <v>17</v>
      </c>
      <c r="B15" s="249"/>
      <c r="C15" s="249"/>
      <c r="D15" s="250"/>
      <c r="E15" s="8"/>
      <c r="F15" s="112" t="s">
        <v>117</v>
      </c>
    </row>
    <row r="16" spans="1:6" ht="30.5" thickBot="1" x14ac:dyDescent="0.4">
      <c r="A16" s="148"/>
      <c r="B16" s="28" t="s">
        <v>532</v>
      </c>
      <c r="C16" s="28" t="s">
        <v>533</v>
      </c>
      <c r="D16" s="29" t="s">
        <v>21</v>
      </c>
    </row>
    <row r="17" spans="1:17" ht="15" thickTop="1" x14ac:dyDescent="0.35">
      <c r="A17" s="149" t="s">
        <v>1</v>
      </c>
      <c r="B17" s="30">
        <v>4754</v>
      </c>
      <c r="C17" s="30">
        <v>4394</v>
      </c>
      <c r="D17" s="143">
        <f>C17-B17</f>
        <v>-360</v>
      </c>
      <c r="M17" s="68"/>
    </row>
    <row r="18" spans="1:17" x14ac:dyDescent="0.35">
      <c r="A18" s="149" t="s">
        <v>2</v>
      </c>
      <c r="B18" s="30">
        <v>6254</v>
      </c>
      <c r="C18" s="30">
        <v>6164</v>
      </c>
      <c r="D18" s="143">
        <f t="shared" ref="D18:D24" si="0">C18-B18</f>
        <v>-90</v>
      </c>
      <c r="E18" s="12"/>
    </row>
    <row r="19" spans="1:17" x14ac:dyDescent="0.35">
      <c r="A19" s="149" t="s">
        <v>3</v>
      </c>
      <c r="B19" s="30">
        <v>1481</v>
      </c>
      <c r="C19" s="30">
        <v>946</v>
      </c>
      <c r="D19" s="143">
        <f t="shared" si="0"/>
        <v>-535</v>
      </c>
      <c r="E19" s="12"/>
    </row>
    <row r="20" spans="1:17" x14ac:dyDescent="0.35">
      <c r="A20" s="149" t="s">
        <v>4</v>
      </c>
      <c r="B20" s="30">
        <v>172</v>
      </c>
      <c r="C20" s="30">
        <v>136</v>
      </c>
      <c r="D20" s="143">
        <f t="shared" si="0"/>
        <v>-36</v>
      </c>
      <c r="E20" s="12"/>
    </row>
    <row r="21" spans="1:17" x14ac:dyDescent="0.35">
      <c r="A21" s="149" t="s">
        <v>5</v>
      </c>
      <c r="B21" s="30">
        <v>186</v>
      </c>
      <c r="C21" s="30">
        <v>204</v>
      </c>
      <c r="D21" s="143">
        <f t="shared" si="0"/>
        <v>18</v>
      </c>
      <c r="E21" s="12"/>
    </row>
    <row r="22" spans="1:17" x14ac:dyDescent="0.35">
      <c r="A22" s="149" t="s">
        <v>6</v>
      </c>
      <c r="B22" s="30">
        <v>117</v>
      </c>
      <c r="C22" s="30">
        <v>70</v>
      </c>
      <c r="D22" s="143">
        <f t="shared" si="0"/>
        <v>-47</v>
      </c>
      <c r="E22" s="12"/>
      <c r="Q22" s="30"/>
    </row>
    <row r="23" spans="1:17" x14ac:dyDescent="0.35">
      <c r="A23" s="149" t="s">
        <v>8</v>
      </c>
      <c r="B23" s="15">
        <v>78</v>
      </c>
      <c r="C23" s="15">
        <v>90</v>
      </c>
      <c r="D23" s="143">
        <f t="shared" si="0"/>
        <v>12</v>
      </c>
      <c r="E23" s="12"/>
    </row>
    <row r="24" spans="1:17" x14ac:dyDescent="0.35">
      <c r="A24" s="149" t="s">
        <v>20</v>
      </c>
      <c r="B24" s="15">
        <v>48</v>
      </c>
      <c r="C24" s="15">
        <v>49</v>
      </c>
      <c r="D24" s="143">
        <f t="shared" si="0"/>
        <v>1</v>
      </c>
      <c r="E24" s="12"/>
    </row>
    <row r="25" spans="1:17" ht="15" thickBot="1" x14ac:dyDescent="0.4">
      <c r="A25" s="150"/>
      <c r="B25" s="37">
        <f>SUM(B17:B24)</f>
        <v>13090</v>
      </c>
      <c r="C25" s="37">
        <f>SUM(C17:C24)</f>
        <v>12053</v>
      </c>
      <c r="D25" s="21">
        <f t="shared" ref="D25" si="1">C25-B25</f>
        <v>-1037</v>
      </c>
      <c r="E25" s="12"/>
    </row>
    <row r="26" spans="1:17" x14ac:dyDescent="0.35">
      <c r="B26" s="116"/>
      <c r="C26" s="116"/>
      <c r="D26" s="117"/>
      <c r="E26" s="12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293" t="s">
        <v>459</v>
      </c>
      <c r="B28" s="294"/>
      <c r="C28" s="295"/>
      <c r="D28" s="117"/>
      <c r="E28" s="12"/>
    </row>
    <row r="29" spans="1:17" x14ac:dyDescent="0.35">
      <c r="A29" s="145" t="s">
        <v>1</v>
      </c>
      <c r="B29" s="30">
        <f>SUM(C17+C20)</f>
        <v>4530</v>
      </c>
      <c r="C29" s="128">
        <f>SUM((B29/B34))</f>
        <v>0.37584003982411018</v>
      </c>
      <c r="D29" s="117"/>
      <c r="E29" s="12"/>
    </row>
    <row r="30" spans="1:17" x14ac:dyDescent="0.35">
      <c r="A30" s="145" t="s">
        <v>2</v>
      </c>
      <c r="B30" s="30">
        <f>SUM(C18+C21)</f>
        <v>6368</v>
      </c>
      <c r="C30" s="128">
        <f>SUM(B30/B34)</f>
        <v>0.52833319505517296</v>
      </c>
      <c r="D30" s="117"/>
      <c r="E30" s="12"/>
    </row>
    <row r="31" spans="1:17" x14ac:dyDescent="0.35">
      <c r="A31" s="145" t="s">
        <v>3</v>
      </c>
      <c r="B31" s="30">
        <f>SUM(C19+C22)</f>
        <v>1016</v>
      </c>
      <c r="C31" s="128">
        <f>SUM(B31/B34)</f>
        <v>8.4294366547747454E-2</v>
      </c>
      <c r="D31" s="117"/>
      <c r="E31" s="12"/>
    </row>
    <row r="32" spans="1:17" x14ac:dyDescent="0.35">
      <c r="A32" s="145" t="s">
        <v>8</v>
      </c>
      <c r="B32" s="15">
        <f>C23</f>
        <v>90</v>
      </c>
      <c r="C32" s="129">
        <f>SUM(B32/B34)</f>
        <v>7.467020658757156E-3</v>
      </c>
      <c r="D32" s="117"/>
      <c r="E32" s="12"/>
    </row>
    <row r="33" spans="1:11" x14ac:dyDescent="0.35">
      <c r="A33" s="145" t="s">
        <v>20</v>
      </c>
      <c r="B33" s="15">
        <f>C24</f>
        <v>49</v>
      </c>
      <c r="C33" s="129">
        <f>SUM(B33/B34)</f>
        <v>4.0653779142122296E-3</v>
      </c>
      <c r="D33" s="117"/>
      <c r="E33" s="12"/>
    </row>
    <row r="34" spans="1:11" ht="15" thickBot="1" x14ac:dyDescent="0.4">
      <c r="A34" s="151"/>
      <c r="B34" s="127">
        <f>SUM(B29:B33)</f>
        <v>12053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0" t="s">
        <v>428</v>
      </c>
      <c r="B39" s="291"/>
      <c r="C39" s="291"/>
      <c r="D39" s="291"/>
      <c r="E39" s="292"/>
      <c r="F39" s="119"/>
    </row>
    <row r="40" spans="1:11" ht="39.75" customHeight="1" thickBot="1" x14ac:dyDescent="0.4">
      <c r="A40" s="148"/>
      <c r="B40" s="28" t="s">
        <v>522</v>
      </c>
      <c r="C40" s="28" t="s">
        <v>533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4390</v>
      </c>
      <c r="C41" s="30">
        <f t="shared" ref="C41:C48" si="2">C17</f>
        <v>4394</v>
      </c>
      <c r="D41" s="120">
        <f>C41-B41</f>
        <v>4</v>
      </c>
      <c r="E41" s="113">
        <f t="shared" ref="E41:E49" si="3">((C41-B41)/B41)*100</f>
        <v>9.1116173120728935E-2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6143</v>
      </c>
      <c r="C42" s="30">
        <f t="shared" si="2"/>
        <v>6164</v>
      </c>
      <c r="D42" s="120">
        <f t="shared" ref="D42:D49" si="4">C42-B42</f>
        <v>21</v>
      </c>
      <c r="E42" s="113">
        <f t="shared" si="3"/>
        <v>0.34185251505778935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985</v>
      </c>
      <c r="C43" s="30">
        <f t="shared" si="2"/>
        <v>946</v>
      </c>
      <c r="D43" s="120">
        <f t="shared" si="4"/>
        <v>-39</v>
      </c>
      <c r="E43" s="113">
        <f t="shared" si="3"/>
        <v>-3.9593908629441623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139</v>
      </c>
      <c r="C44" s="30">
        <f t="shared" si="2"/>
        <v>136</v>
      </c>
      <c r="D44" s="120">
        <f t="shared" si="4"/>
        <v>-3</v>
      </c>
      <c r="E44" s="113">
        <f t="shared" si="3"/>
        <v>-2.1582733812949639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207</v>
      </c>
      <c r="C45" s="30">
        <f t="shared" si="2"/>
        <v>204</v>
      </c>
      <c r="D45" s="120">
        <f t="shared" si="4"/>
        <v>-3</v>
      </c>
      <c r="E45" s="113">
        <f t="shared" si="3"/>
        <v>-1.4492753623188406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77</v>
      </c>
      <c r="C46" s="30">
        <f t="shared" si="2"/>
        <v>70</v>
      </c>
      <c r="D46" s="120">
        <f t="shared" si="4"/>
        <v>-7</v>
      </c>
      <c r="E46" s="113">
        <f t="shared" si="3"/>
        <v>-9.0909090909090917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89</v>
      </c>
      <c r="C47" s="15">
        <f t="shared" si="2"/>
        <v>90</v>
      </c>
      <c r="D47" s="120">
        <f t="shared" si="4"/>
        <v>1</v>
      </c>
      <c r="E47" s="113">
        <f t="shared" si="3"/>
        <v>1.1235955056179776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49</v>
      </c>
      <c r="C48" s="15">
        <f t="shared" si="2"/>
        <v>49</v>
      </c>
      <c r="D48" s="120">
        <f t="shared" si="4"/>
        <v>0</v>
      </c>
      <c r="E48" s="113">
        <f t="shared" si="3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12079</v>
      </c>
      <c r="C49" s="115">
        <f>SUM(C41:C48)</f>
        <v>12053</v>
      </c>
      <c r="D49" s="121">
        <f t="shared" si="4"/>
        <v>-26</v>
      </c>
      <c r="E49" s="114">
        <f t="shared" si="3"/>
        <v>-0.21524960675552612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766</v>
      </c>
      <c r="C54" s="84">
        <v>1020</v>
      </c>
      <c r="D54" s="84">
        <v>126</v>
      </c>
      <c r="E54" s="84">
        <v>32</v>
      </c>
      <c r="F54" s="84">
        <v>36</v>
      </c>
      <c r="G54" s="84">
        <v>6</v>
      </c>
      <c r="H54" s="134">
        <v>9</v>
      </c>
      <c r="I54" s="84">
        <v>41</v>
      </c>
      <c r="J54" s="85">
        <f t="shared" ref="J54:J60" si="5">SUM(A54:I54)</f>
        <v>2036</v>
      </c>
    </row>
    <row r="55" spans="1:14" x14ac:dyDescent="0.35">
      <c r="A55" s="145" t="s">
        <v>33</v>
      </c>
      <c r="B55" s="84">
        <v>744</v>
      </c>
      <c r="C55" s="84">
        <v>1056</v>
      </c>
      <c r="D55" s="84">
        <v>145</v>
      </c>
      <c r="E55" s="84">
        <v>19</v>
      </c>
      <c r="F55" s="84">
        <v>34</v>
      </c>
      <c r="G55" s="84">
        <v>8</v>
      </c>
      <c r="H55" s="134">
        <v>12</v>
      </c>
      <c r="I55" s="84">
        <v>0</v>
      </c>
      <c r="J55" s="85">
        <f t="shared" si="5"/>
        <v>2018</v>
      </c>
    </row>
    <row r="56" spans="1:14" x14ac:dyDescent="0.35">
      <c r="A56" s="145" t="s">
        <v>34</v>
      </c>
      <c r="B56" s="84">
        <v>794</v>
      </c>
      <c r="C56" s="84">
        <v>1068</v>
      </c>
      <c r="D56" s="84">
        <v>150</v>
      </c>
      <c r="E56" s="84">
        <v>33</v>
      </c>
      <c r="F56" s="84">
        <v>29</v>
      </c>
      <c r="G56" s="84">
        <v>19</v>
      </c>
      <c r="H56" s="134">
        <v>12</v>
      </c>
      <c r="I56" s="84">
        <v>0</v>
      </c>
      <c r="J56" s="85">
        <f t="shared" si="5"/>
        <v>2105</v>
      </c>
    </row>
    <row r="57" spans="1:14" x14ac:dyDescent="0.35">
      <c r="A57" s="145" t="s">
        <v>35</v>
      </c>
      <c r="B57" s="84">
        <v>606</v>
      </c>
      <c r="C57" s="84">
        <v>946</v>
      </c>
      <c r="D57" s="84">
        <v>146</v>
      </c>
      <c r="E57" s="84">
        <v>13</v>
      </c>
      <c r="F57" s="84">
        <v>25</v>
      </c>
      <c r="G57" s="84">
        <v>10</v>
      </c>
      <c r="H57" s="134">
        <v>15</v>
      </c>
      <c r="I57" s="84">
        <v>0</v>
      </c>
      <c r="J57" s="85">
        <f t="shared" si="5"/>
        <v>1761</v>
      </c>
    </row>
    <row r="58" spans="1:14" x14ac:dyDescent="0.35">
      <c r="A58" s="145" t="s">
        <v>36</v>
      </c>
      <c r="B58" s="84">
        <v>459</v>
      </c>
      <c r="C58" s="84">
        <v>623</v>
      </c>
      <c r="D58" s="84">
        <v>89</v>
      </c>
      <c r="E58" s="84">
        <v>6</v>
      </c>
      <c r="F58" s="84">
        <v>22</v>
      </c>
      <c r="G58" s="84">
        <v>6</v>
      </c>
      <c r="H58" s="134">
        <v>16</v>
      </c>
      <c r="I58" s="84">
        <v>1</v>
      </c>
      <c r="J58" s="85">
        <f t="shared" si="5"/>
        <v>1222</v>
      </c>
    </row>
    <row r="59" spans="1:14" x14ac:dyDescent="0.35">
      <c r="A59" s="145" t="s">
        <v>37</v>
      </c>
      <c r="B59" s="84">
        <v>406</v>
      </c>
      <c r="C59" s="84">
        <v>526</v>
      </c>
      <c r="D59" s="84">
        <v>105</v>
      </c>
      <c r="E59" s="84">
        <v>13</v>
      </c>
      <c r="F59" s="84">
        <v>22</v>
      </c>
      <c r="G59" s="84">
        <v>5</v>
      </c>
      <c r="H59" s="134">
        <v>7</v>
      </c>
      <c r="I59" s="84">
        <v>0</v>
      </c>
      <c r="J59" s="85">
        <f t="shared" si="5"/>
        <v>1084</v>
      </c>
    </row>
    <row r="60" spans="1:14" x14ac:dyDescent="0.35">
      <c r="A60" s="145" t="s">
        <v>38</v>
      </c>
      <c r="B60" s="84">
        <v>619</v>
      </c>
      <c r="C60" s="84">
        <v>925</v>
      </c>
      <c r="D60" s="84">
        <v>185</v>
      </c>
      <c r="E60" s="84">
        <v>20</v>
      </c>
      <c r="F60" s="84">
        <v>36</v>
      </c>
      <c r="G60" s="84">
        <v>16</v>
      </c>
      <c r="H60" s="134">
        <v>19</v>
      </c>
      <c r="I60" s="84">
        <v>7</v>
      </c>
      <c r="J60" s="85">
        <f t="shared" si="5"/>
        <v>1827</v>
      </c>
    </row>
    <row r="61" spans="1:14" ht="15" thickBot="1" x14ac:dyDescent="0.4">
      <c r="A61" s="151"/>
      <c r="B61" s="86">
        <f t="shared" ref="B61:G61" si="6">SUM(B54:B60)</f>
        <v>4394</v>
      </c>
      <c r="C61" s="86">
        <f t="shared" si="6"/>
        <v>6164</v>
      </c>
      <c r="D61" s="86">
        <f t="shared" si="6"/>
        <v>946</v>
      </c>
      <c r="E61" s="86">
        <f t="shared" si="6"/>
        <v>136</v>
      </c>
      <c r="F61" s="86">
        <f t="shared" si="6"/>
        <v>204</v>
      </c>
      <c r="G61" s="86">
        <f t="shared" si="6"/>
        <v>70</v>
      </c>
      <c r="H61" s="135">
        <f>SUM(H54:H60)</f>
        <v>90</v>
      </c>
      <c r="I61" s="86">
        <f>SUM(I54:I60)</f>
        <v>49</v>
      </c>
      <c r="J61" s="87">
        <f>SUM(J54:J60)</f>
        <v>12053</v>
      </c>
    </row>
    <row r="62" spans="1:14" x14ac:dyDescent="0.35">
      <c r="K62" s="10"/>
      <c r="L62" s="10"/>
      <c r="M62" s="10"/>
      <c r="N62" s="10"/>
    </row>
    <row r="91" spans="1:2" ht="15" thickBot="1" x14ac:dyDescent="0.4"/>
    <row r="92" spans="1:2" ht="34.5" thickBot="1" x14ac:dyDescent="0.45">
      <c r="A92" s="153" t="s">
        <v>480</v>
      </c>
      <c r="B92" s="74"/>
    </row>
    <row r="93" spans="1:2" ht="15" thickTop="1" x14ac:dyDescent="0.35">
      <c r="A93" s="145" t="s">
        <v>32</v>
      </c>
      <c r="B93" s="54">
        <v>37</v>
      </c>
    </row>
    <row r="94" spans="1:2" x14ac:dyDescent="0.35">
      <c r="A94" s="145" t="s">
        <v>33</v>
      </c>
      <c r="B94" s="54">
        <v>44</v>
      </c>
    </row>
    <row r="95" spans="1:2" x14ac:dyDescent="0.35">
      <c r="A95" s="145" t="s">
        <v>34</v>
      </c>
      <c r="B95" s="54">
        <v>51</v>
      </c>
    </row>
    <row r="96" spans="1:2" x14ac:dyDescent="0.35">
      <c r="A96" s="145" t="s">
        <v>35</v>
      </c>
      <c r="B96" s="54">
        <v>43</v>
      </c>
    </row>
    <row r="97" spans="1:11" x14ac:dyDescent="0.35">
      <c r="A97" s="145" t="s">
        <v>36</v>
      </c>
      <c r="B97" s="54">
        <v>28</v>
      </c>
    </row>
    <row r="98" spans="1:11" x14ac:dyDescent="0.35">
      <c r="A98" s="145" t="s">
        <v>37</v>
      </c>
      <c r="B98" s="54">
        <v>27</v>
      </c>
    </row>
    <row r="99" spans="1:11" x14ac:dyDescent="0.35">
      <c r="A99" s="155" t="s">
        <v>38</v>
      </c>
      <c r="B99" s="132">
        <v>41</v>
      </c>
    </row>
    <row r="100" spans="1:11" ht="15" thickBot="1" x14ac:dyDescent="0.4">
      <c r="A100" s="151"/>
      <c r="B100" s="125">
        <f>SUM(B93:B99)</f>
        <v>271</v>
      </c>
    </row>
    <row r="103" spans="1:11" ht="15" thickBot="1" x14ac:dyDescent="0.4"/>
    <row r="104" spans="1:11" x14ac:dyDescent="0.35">
      <c r="A104" s="285" t="s">
        <v>534</v>
      </c>
      <c r="B104" s="286"/>
      <c r="C104" s="286"/>
      <c r="D104" s="286"/>
      <c r="E104" s="99">
        <v>17</v>
      </c>
    </row>
    <row r="105" spans="1:11" x14ac:dyDescent="0.35">
      <c r="A105" s="287" t="s">
        <v>535</v>
      </c>
      <c r="B105" s="251"/>
      <c r="C105" s="251"/>
      <c r="D105" s="251"/>
      <c r="E105" s="100">
        <v>10</v>
      </c>
    </row>
    <row r="106" spans="1:11" x14ac:dyDescent="0.35">
      <c r="A106" s="287" t="s">
        <v>536</v>
      </c>
      <c r="B106" s="251"/>
      <c r="C106" s="251"/>
      <c r="D106" s="251"/>
      <c r="E106" s="101">
        <v>5</v>
      </c>
    </row>
    <row r="107" spans="1:11" ht="15" thickBot="1" x14ac:dyDescent="0.4">
      <c r="A107" s="288" t="s">
        <v>123</v>
      </c>
      <c r="B107" s="289"/>
      <c r="C107" s="289"/>
      <c r="D107" s="289"/>
      <c r="E107" s="102">
        <v>15</v>
      </c>
    </row>
    <row r="108" spans="1:11" ht="15" thickBot="1" x14ac:dyDescent="0.4"/>
    <row r="109" spans="1:11" ht="51.5" thickBot="1" x14ac:dyDescent="0.45">
      <c r="A109" s="153" t="s">
        <v>124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56">
        <v>44986</v>
      </c>
      <c r="B110" s="141">
        <v>44958</v>
      </c>
      <c r="C110" s="43">
        <v>44927</v>
      </c>
      <c r="D110" s="43">
        <v>44896</v>
      </c>
      <c r="E110" s="43">
        <v>44866</v>
      </c>
      <c r="F110" s="43" t="s">
        <v>537</v>
      </c>
      <c r="G110" s="43" t="s">
        <v>524</v>
      </c>
      <c r="H110" s="43" t="s">
        <v>523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30</v>
      </c>
      <c r="B111" s="140">
        <v>25</v>
      </c>
      <c r="C111" s="96">
        <v>22</v>
      </c>
      <c r="D111" s="96">
        <v>12</v>
      </c>
      <c r="E111" s="96">
        <v>9</v>
      </c>
      <c r="F111" s="96">
        <v>13</v>
      </c>
      <c r="G111" s="96">
        <v>13</v>
      </c>
      <c r="H111" s="96">
        <v>5</v>
      </c>
      <c r="I111" s="96">
        <v>9</v>
      </c>
      <c r="J111" s="96">
        <v>11</v>
      </c>
      <c r="K111" s="97">
        <f>SUM(A111:J111)</f>
        <v>149</v>
      </c>
    </row>
    <row r="113" spans="1:43" ht="16" thickBot="1" x14ac:dyDescent="0.4">
      <c r="A113" s="296" t="s">
        <v>541</v>
      </c>
      <c r="B113" s="296"/>
      <c r="C113" s="296"/>
      <c r="D113" s="296"/>
      <c r="E113" s="296"/>
      <c r="F113" s="296"/>
      <c r="G113" s="296"/>
      <c r="H113" s="296"/>
      <c r="I113" s="296"/>
      <c r="J113" s="296"/>
    </row>
    <row r="114" spans="1:43" ht="18.5" x14ac:dyDescent="0.35">
      <c r="A114" s="306">
        <v>44986</v>
      </c>
      <c r="B114" s="270"/>
      <c r="C114" s="270"/>
      <c r="D114" s="270"/>
      <c r="E114" s="306" t="s">
        <v>538</v>
      </c>
      <c r="F114" s="270"/>
      <c r="G114" s="270"/>
      <c r="H114" s="270"/>
      <c r="I114" s="270"/>
      <c r="J114" s="271"/>
      <c r="L114" s="308"/>
      <c r="M114" s="309"/>
      <c r="N114" s="309"/>
      <c r="O114" s="309"/>
      <c r="P114" s="308"/>
      <c r="Q114" s="309"/>
      <c r="R114" s="309"/>
      <c r="S114" s="309"/>
      <c r="T114" s="309"/>
      <c r="U114" s="309"/>
      <c r="W114" s="308"/>
      <c r="X114" s="309"/>
      <c r="Y114" s="309"/>
      <c r="Z114" s="309"/>
      <c r="AA114" s="308"/>
      <c r="AB114" s="309"/>
      <c r="AC114" s="309"/>
      <c r="AD114" s="309"/>
      <c r="AE114" s="309"/>
      <c r="AF114" s="309"/>
      <c r="AH114" s="308"/>
      <c r="AI114" s="309"/>
      <c r="AJ114" s="309"/>
      <c r="AK114" s="309"/>
      <c r="AL114" s="308"/>
      <c r="AM114" s="309"/>
      <c r="AN114" s="309"/>
      <c r="AO114" s="309"/>
      <c r="AP114" s="309"/>
      <c r="AQ114" s="309"/>
    </row>
    <row r="115" spans="1:43" ht="15" thickBot="1" x14ac:dyDescent="0.4">
      <c r="A115" s="256" t="s">
        <v>114</v>
      </c>
      <c r="B115" s="257"/>
      <c r="C115" s="257" t="s">
        <v>115</v>
      </c>
      <c r="D115" s="257"/>
      <c r="E115" s="256" t="s">
        <v>114</v>
      </c>
      <c r="F115" s="257"/>
      <c r="G115" s="257"/>
      <c r="H115" s="257" t="s">
        <v>115</v>
      </c>
      <c r="I115" s="257"/>
      <c r="J115" s="258"/>
      <c r="L115" s="307"/>
      <c r="M115" s="307"/>
      <c r="N115" s="307"/>
      <c r="O115" s="307"/>
      <c r="P115" s="307"/>
      <c r="Q115" s="307"/>
      <c r="R115" s="307"/>
      <c r="S115" s="307"/>
      <c r="T115" s="307"/>
      <c r="U115" s="307"/>
      <c r="W115" s="307"/>
      <c r="X115" s="307"/>
      <c r="Y115" s="307"/>
      <c r="Z115" s="307"/>
      <c r="AA115" s="307"/>
      <c r="AB115" s="307"/>
      <c r="AC115" s="307"/>
      <c r="AD115" s="307"/>
      <c r="AE115" s="307"/>
      <c r="AF115" s="307"/>
      <c r="AH115" s="307"/>
      <c r="AI115" s="307"/>
      <c r="AJ115" s="307"/>
      <c r="AK115" s="307"/>
      <c r="AL115" s="307"/>
      <c r="AM115" s="307"/>
      <c r="AN115" s="307"/>
      <c r="AO115" s="307"/>
      <c r="AP115" s="307"/>
      <c r="AQ115" s="307"/>
    </row>
    <row r="116" spans="1:43" x14ac:dyDescent="0.35">
      <c r="A116" s="158" t="s">
        <v>1</v>
      </c>
      <c r="B116" s="136">
        <v>79</v>
      </c>
      <c r="C116" s="55" t="s">
        <v>32</v>
      </c>
      <c r="D116">
        <v>27</v>
      </c>
      <c r="E116" s="69" t="s">
        <v>1</v>
      </c>
      <c r="G116" s="52">
        <v>34</v>
      </c>
      <c r="H116" s="55" t="s">
        <v>32</v>
      </c>
      <c r="J116" s="54">
        <v>16</v>
      </c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42</v>
      </c>
      <c r="C117" s="55" t="s">
        <v>116</v>
      </c>
      <c r="D117">
        <v>29</v>
      </c>
      <c r="E117" s="69" t="s">
        <v>2</v>
      </c>
      <c r="G117" s="48">
        <v>21</v>
      </c>
      <c r="H117" s="55" t="s">
        <v>116</v>
      </c>
      <c r="J117" s="54">
        <v>15</v>
      </c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65</v>
      </c>
      <c r="C118" s="55" t="s">
        <v>34</v>
      </c>
      <c r="D118">
        <v>39</v>
      </c>
      <c r="E118" s="69" t="s">
        <v>3</v>
      </c>
      <c r="G118" s="48">
        <v>27</v>
      </c>
      <c r="H118" s="55" t="s">
        <v>34</v>
      </c>
      <c r="J118" s="54">
        <v>16</v>
      </c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7</v>
      </c>
      <c r="C119" s="55" t="s">
        <v>35</v>
      </c>
      <c r="D119">
        <v>33</v>
      </c>
      <c r="E119" s="69" t="s">
        <v>4</v>
      </c>
      <c r="G119" s="48">
        <v>7</v>
      </c>
      <c r="H119" s="55" t="s">
        <v>35</v>
      </c>
      <c r="J119" s="54">
        <v>12</v>
      </c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4</v>
      </c>
      <c r="C120" s="56" t="s">
        <v>36</v>
      </c>
      <c r="D120">
        <v>17</v>
      </c>
      <c r="E120" s="69" t="s">
        <v>5</v>
      </c>
      <c r="G120" s="48">
        <v>5</v>
      </c>
      <c r="H120" s="56" t="s">
        <v>36</v>
      </c>
      <c r="J120" s="54">
        <v>9</v>
      </c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8</v>
      </c>
      <c r="C121" s="55" t="s">
        <v>37</v>
      </c>
      <c r="D121">
        <v>17</v>
      </c>
      <c r="E121" s="69" t="s">
        <v>6</v>
      </c>
      <c r="G121" s="48">
        <v>3</v>
      </c>
      <c r="H121" s="55" t="s">
        <v>37</v>
      </c>
      <c r="J121" s="54">
        <v>9</v>
      </c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43</v>
      </c>
      <c r="E122" s="69" t="s">
        <v>8</v>
      </c>
      <c r="G122" s="48">
        <v>0</v>
      </c>
      <c r="H122" s="55" t="s">
        <v>38</v>
      </c>
      <c r="J122" s="54">
        <v>20</v>
      </c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48">
        <v>0</v>
      </c>
      <c r="J123" s="54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J124" s="54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205</v>
      </c>
      <c r="C125" s="51"/>
      <c r="D125" s="57">
        <f>SUM(D116:D124)</f>
        <v>205</v>
      </c>
      <c r="E125" s="51"/>
      <c r="F125" s="51"/>
      <c r="G125" s="53">
        <f>SUM(G116:G124)</f>
        <v>97</v>
      </c>
      <c r="H125" s="51"/>
      <c r="I125" s="51"/>
      <c r="J125" s="71">
        <f>SUM(J116:J122)</f>
        <v>97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125</v>
      </c>
      <c r="B127" s="104">
        <f>B12</f>
        <v>32</v>
      </c>
      <c r="D127" s="300" t="s">
        <v>513</v>
      </c>
      <c r="E127" s="301"/>
      <c r="F127" s="302"/>
      <c r="G127" s="104">
        <f>D25</f>
        <v>-1037</v>
      </c>
    </row>
    <row r="128" spans="1:43" ht="29.5" thickBot="1" x14ac:dyDescent="0.4">
      <c r="A128" s="105" t="s">
        <v>126</v>
      </c>
      <c r="B128" s="101">
        <f>K111</f>
        <v>149</v>
      </c>
      <c r="D128" s="303" t="s">
        <v>514</v>
      </c>
      <c r="E128" s="304"/>
      <c r="F128" s="305"/>
      <c r="G128" s="110">
        <f>((C25-B129)/B25)</f>
        <v>0.86707410236822002</v>
      </c>
      <c r="N128" s="122"/>
      <c r="P128" s="55"/>
    </row>
    <row r="129" spans="1:17" ht="43.5" x14ac:dyDescent="0.35">
      <c r="A129" s="105" t="s">
        <v>539</v>
      </c>
      <c r="B129" s="126">
        <v>703</v>
      </c>
      <c r="M129" s="12"/>
      <c r="N129" s="122"/>
      <c r="P129" s="55"/>
    </row>
    <row r="130" spans="1:17" ht="29.5" thickBot="1" x14ac:dyDescent="0.4">
      <c r="A130" s="105" t="s">
        <v>540</v>
      </c>
      <c r="B130" s="101">
        <f>B125</f>
        <v>205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12053</v>
      </c>
      <c r="D131" s="297" t="s">
        <v>82</v>
      </c>
      <c r="E131" s="298"/>
      <c r="F131" s="299"/>
      <c r="G131" s="111">
        <f>B100</f>
        <v>271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x14ac:dyDescent="0.35">
      <c r="M133" s="12"/>
      <c r="N133" s="122"/>
      <c r="P133" s="55"/>
    </row>
    <row r="134" spans="1:17" x14ac:dyDescent="0.35">
      <c r="M134" s="12"/>
      <c r="N134" s="122"/>
      <c r="P134" s="55"/>
    </row>
    <row r="135" spans="1:17" x14ac:dyDescent="0.35">
      <c r="M135" s="12"/>
      <c r="N135" s="122"/>
      <c r="O135" s="12"/>
    </row>
    <row r="136" spans="1:17" x14ac:dyDescent="0.35">
      <c r="M136" s="12"/>
      <c r="N136" s="122"/>
      <c r="O136" s="12"/>
    </row>
    <row r="137" spans="1:17" x14ac:dyDescent="0.35">
      <c r="M137" s="12"/>
      <c r="O137" s="117"/>
      <c r="Q137" s="58"/>
    </row>
  </sheetData>
  <mergeCells count="35">
    <mergeCell ref="D131:F131"/>
    <mergeCell ref="AH115:AI115"/>
    <mergeCell ref="AJ115:AK115"/>
    <mergeCell ref="AL115:AN115"/>
    <mergeCell ref="AO115:AQ115"/>
    <mergeCell ref="D127:F127"/>
    <mergeCell ref="D128:F128"/>
    <mergeCell ref="P115:R115"/>
    <mergeCell ref="S115:U115"/>
    <mergeCell ref="W115:X115"/>
    <mergeCell ref="Y115:Z115"/>
    <mergeCell ref="AA115:AC115"/>
    <mergeCell ref="AD115:AF115"/>
    <mergeCell ref="W114:Z114"/>
    <mergeCell ref="AA114:AF114"/>
    <mergeCell ref="AH114:AK114"/>
    <mergeCell ref="AL114:AQ114"/>
    <mergeCell ref="A115:B115"/>
    <mergeCell ref="C115:D115"/>
    <mergeCell ref="E115:G115"/>
    <mergeCell ref="H115:J115"/>
    <mergeCell ref="L115:M115"/>
    <mergeCell ref="N115:O115"/>
    <mergeCell ref="P114:U114"/>
    <mergeCell ref="A107:D107"/>
    <mergeCell ref="A113:J113"/>
    <mergeCell ref="A114:D114"/>
    <mergeCell ref="E114:J114"/>
    <mergeCell ref="L114:O114"/>
    <mergeCell ref="A106:D106"/>
    <mergeCell ref="A15:D15"/>
    <mergeCell ref="A28:C28"/>
    <mergeCell ref="A39:E39"/>
    <mergeCell ref="A104:D104"/>
    <mergeCell ref="A105:D105"/>
  </mergeCells>
  <printOptions horizontalCentered="1" verticalCentered="1"/>
  <pageMargins left="1" right="1" top="0.4" bottom="0.4" header="0.75" footer="0.3"/>
  <pageSetup scale="66" fitToHeight="0" orientation="portrait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ABCFB-B30E-47E1-8C77-EFC3F9DA1EB5}">
  <sheetPr>
    <pageSetUpPr fitToPage="1"/>
  </sheetPr>
  <dimension ref="A2:AQ137"/>
  <sheetViews>
    <sheetView zoomScaleNormal="100" zoomScalePageLayoutView="75" workbookViewId="0">
      <selection activeCell="T35" sqref="T35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144" t="s">
        <v>0</v>
      </c>
      <c r="B3" s="74"/>
      <c r="D3" s="8" t="s">
        <v>39</v>
      </c>
    </row>
    <row r="4" spans="1:6" x14ac:dyDescent="0.35">
      <c r="A4" s="145" t="s">
        <v>1</v>
      </c>
      <c r="B4" s="54">
        <v>12</v>
      </c>
    </row>
    <row r="5" spans="1:6" x14ac:dyDescent="0.35">
      <c r="A5" s="145" t="s">
        <v>2</v>
      </c>
      <c r="B5" s="54">
        <v>5</v>
      </c>
    </row>
    <row r="6" spans="1:6" x14ac:dyDescent="0.35">
      <c r="A6" s="145" t="s">
        <v>3</v>
      </c>
      <c r="B6" s="54">
        <v>8</v>
      </c>
    </row>
    <row r="7" spans="1:6" x14ac:dyDescent="0.35">
      <c r="A7" s="145" t="s">
        <v>4</v>
      </c>
      <c r="B7" s="54">
        <v>4</v>
      </c>
    </row>
    <row r="8" spans="1:6" x14ac:dyDescent="0.35">
      <c r="A8" s="145" t="s">
        <v>5</v>
      </c>
      <c r="B8" s="54">
        <v>0</v>
      </c>
    </row>
    <row r="9" spans="1:6" x14ac:dyDescent="0.35">
      <c r="A9" s="145" t="s">
        <v>6</v>
      </c>
      <c r="B9" s="54">
        <v>2</v>
      </c>
    </row>
    <row r="10" spans="1:6" x14ac:dyDescent="0.35">
      <c r="A10" s="145" t="s">
        <v>8</v>
      </c>
      <c r="B10" s="54">
        <v>0</v>
      </c>
    </row>
    <row r="11" spans="1:6" x14ac:dyDescent="0.35">
      <c r="A11" s="145" t="s">
        <v>20</v>
      </c>
      <c r="B11" s="54">
        <v>0</v>
      </c>
    </row>
    <row r="12" spans="1:6" ht="15" thickBot="1" x14ac:dyDescent="0.4">
      <c r="A12" s="146" t="s">
        <v>15</v>
      </c>
      <c r="B12" s="57">
        <f>SUM(B4:B11)</f>
        <v>31</v>
      </c>
    </row>
    <row r="13" spans="1:6" x14ac:dyDescent="0.35">
      <c r="A13" s="147"/>
      <c r="B13" s="76"/>
    </row>
    <row r="14" spans="1:6" ht="15" thickBot="1" x14ac:dyDescent="0.4"/>
    <row r="15" spans="1:6" ht="17" x14ac:dyDescent="0.4">
      <c r="A15" s="248" t="s">
        <v>17</v>
      </c>
      <c r="B15" s="249"/>
      <c r="C15" s="249"/>
      <c r="D15" s="250"/>
      <c r="E15" s="8"/>
      <c r="F15" s="112" t="s">
        <v>117</v>
      </c>
    </row>
    <row r="16" spans="1:6" ht="30.5" thickBot="1" x14ac:dyDescent="0.4">
      <c r="A16" s="148"/>
      <c r="B16" s="28" t="s">
        <v>542</v>
      </c>
      <c r="C16" s="28" t="s">
        <v>543</v>
      </c>
      <c r="D16" s="29" t="s">
        <v>21</v>
      </c>
    </row>
    <row r="17" spans="1:17" ht="15" thickTop="1" x14ac:dyDescent="0.35">
      <c r="A17" s="149" t="s">
        <v>1</v>
      </c>
      <c r="B17" s="30">
        <v>4604</v>
      </c>
      <c r="C17" s="30">
        <v>4251</v>
      </c>
      <c r="D17" s="143">
        <f>C17-B17</f>
        <v>-353</v>
      </c>
      <c r="M17" s="68"/>
    </row>
    <row r="18" spans="1:17" x14ac:dyDescent="0.35">
      <c r="A18" s="149" t="s">
        <v>2</v>
      </c>
      <c r="B18" s="30">
        <v>6445</v>
      </c>
      <c r="C18" s="30">
        <v>6299</v>
      </c>
      <c r="D18" s="143">
        <f t="shared" ref="D18:D25" si="0">C18-B18</f>
        <v>-146</v>
      </c>
      <c r="E18" s="12"/>
    </row>
    <row r="19" spans="1:17" x14ac:dyDescent="0.35">
      <c r="A19" s="149" t="s">
        <v>3</v>
      </c>
      <c r="B19" s="30">
        <v>1423</v>
      </c>
      <c r="C19" s="30">
        <v>926</v>
      </c>
      <c r="D19" s="143">
        <f t="shared" si="0"/>
        <v>-497</v>
      </c>
      <c r="E19" s="12"/>
    </row>
    <row r="20" spans="1:17" x14ac:dyDescent="0.35">
      <c r="A20" s="149" t="s">
        <v>4</v>
      </c>
      <c r="B20" s="30">
        <v>171</v>
      </c>
      <c r="C20" s="30">
        <v>139</v>
      </c>
      <c r="D20" s="143">
        <f t="shared" si="0"/>
        <v>-32</v>
      </c>
      <c r="E20" s="12"/>
    </row>
    <row r="21" spans="1:17" x14ac:dyDescent="0.35">
      <c r="A21" s="149" t="s">
        <v>5</v>
      </c>
      <c r="B21" s="30">
        <v>190</v>
      </c>
      <c r="C21" s="30">
        <v>208</v>
      </c>
      <c r="D21" s="143">
        <f t="shared" si="0"/>
        <v>18</v>
      </c>
      <c r="E21" s="12"/>
    </row>
    <row r="22" spans="1:17" x14ac:dyDescent="0.35">
      <c r="A22" s="149" t="s">
        <v>6</v>
      </c>
      <c r="B22" s="30">
        <v>113</v>
      </c>
      <c r="C22" s="30">
        <v>70</v>
      </c>
      <c r="D22" s="143">
        <f t="shared" si="0"/>
        <v>-43</v>
      </c>
      <c r="E22" s="12"/>
      <c r="Q22" s="30"/>
    </row>
    <row r="23" spans="1:17" x14ac:dyDescent="0.35">
      <c r="A23" s="149" t="s">
        <v>8</v>
      </c>
      <c r="B23" s="15">
        <v>78</v>
      </c>
      <c r="C23" s="15">
        <v>93</v>
      </c>
      <c r="D23" s="143">
        <f t="shared" si="0"/>
        <v>15</v>
      </c>
      <c r="E23" s="12"/>
    </row>
    <row r="24" spans="1:17" x14ac:dyDescent="0.35">
      <c r="A24" s="149" t="s">
        <v>20</v>
      </c>
      <c r="B24" s="15">
        <v>47</v>
      </c>
      <c r="C24" s="15">
        <v>49</v>
      </c>
      <c r="D24" s="143">
        <f t="shared" si="0"/>
        <v>2</v>
      </c>
      <c r="E24" s="12"/>
    </row>
    <row r="25" spans="1:17" ht="15" thickBot="1" x14ac:dyDescent="0.4">
      <c r="A25" s="150"/>
      <c r="B25" s="37">
        <f>SUM(B17:B24)</f>
        <v>13071</v>
      </c>
      <c r="C25" s="37">
        <f>SUM(C17:C24)</f>
        <v>12035</v>
      </c>
      <c r="D25" s="21">
        <f t="shared" si="0"/>
        <v>-1036</v>
      </c>
      <c r="E25" s="12"/>
    </row>
    <row r="26" spans="1:17" x14ac:dyDescent="0.35">
      <c r="B26" s="116"/>
      <c r="C26" s="116"/>
      <c r="D26" s="117"/>
      <c r="E26" s="12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293" t="s">
        <v>459</v>
      </c>
      <c r="B28" s="294"/>
      <c r="C28" s="295"/>
      <c r="D28" s="117"/>
      <c r="E28" s="12"/>
    </row>
    <row r="29" spans="1:17" x14ac:dyDescent="0.35">
      <c r="A29" s="145" t="s">
        <v>1</v>
      </c>
      <c r="B29" s="30">
        <f>SUM(C17+C20)</f>
        <v>4390</v>
      </c>
      <c r="C29" s="128">
        <f>SUM((B29/B34))</f>
        <v>0.36476942251765682</v>
      </c>
      <c r="D29" s="117"/>
      <c r="E29" s="12"/>
    </row>
    <row r="30" spans="1:17" x14ac:dyDescent="0.35">
      <c r="A30" s="145" t="s">
        <v>2</v>
      </c>
      <c r="B30" s="30">
        <f>SUM(C18+C21)</f>
        <v>6507</v>
      </c>
      <c r="C30" s="128">
        <f>SUM(B30/B34)</f>
        <v>0.54067303697548819</v>
      </c>
      <c r="D30" s="117"/>
      <c r="E30" s="12"/>
    </row>
    <row r="31" spans="1:17" x14ac:dyDescent="0.35">
      <c r="A31" s="145" t="s">
        <v>3</v>
      </c>
      <c r="B31" s="30">
        <f>SUM(C19+C22)</f>
        <v>996</v>
      </c>
      <c r="C31" s="128">
        <f>SUM(B31/B34)</f>
        <v>8.2758620689655171E-2</v>
      </c>
      <c r="D31" s="117"/>
      <c r="E31" s="12"/>
    </row>
    <row r="32" spans="1:17" x14ac:dyDescent="0.35">
      <c r="A32" s="145" t="s">
        <v>8</v>
      </c>
      <c r="B32" s="15">
        <f>C23</f>
        <v>93</v>
      </c>
      <c r="C32" s="129">
        <f>SUM(B32/B34)</f>
        <v>7.7274615704196097E-3</v>
      </c>
      <c r="D32" s="117"/>
      <c r="E32" s="12"/>
    </row>
    <row r="33" spans="1:11" x14ac:dyDescent="0.35">
      <c r="A33" s="145" t="s">
        <v>20</v>
      </c>
      <c r="B33" s="15">
        <f>C24</f>
        <v>49</v>
      </c>
      <c r="C33" s="129">
        <f>SUM(B33/B34)</f>
        <v>4.0714582467802247E-3</v>
      </c>
      <c r="D33" s="117"/>
      <c r="E33" s="12"/>
    </row>
    <row r="34" spans="1:11" ht="15" thickBot="1" x14ac:dyDescent="0.4">
      <c r="A34" s="151"/>
      <c r="B34" s="127">
        <f>SUM(B29:B33)</f>
        <v>12035</v>
      </c>
      <c r="C34" s="130">
        <f>SUM(C29:C33)</f>
        <v>0.99999999999999989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0" t="s">
        <v>428</v>
      </c>
      <c r="B39" s="291"/>
      <c r="C39" s="291"/>
      <c r="D39" s="291"/>
      <c r="E39" s="292"/>
      <c r="F39" s="119"/>
    </row>
    <row r="40" spans="1:11" ht="39.75" customHeight="1" thickBot="1" x14ac:dyDescent="0.4">
      <c r="A40" s="148"/>
      <c r="B40" s="28" t="s">
        <v>533</v>
      </c>
      <c r="C40" s="28" t="s">
        <v>543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4394</v>
      </c>
      <c r="C41" s="30">
        <f t="shared" ref="C41:C48" si="1">C17</f>
        <v>4251</v>
      </c>
      <c r="D41" s="120">
        <f>C41-B41</f>
        <v>-143</v>
      </c>
      <c r="E41" s="113">
        <f t="shared" ref="E41:E49" si="2">((C41-B41)/B41)*100</f>
        <v>-3.2544378698224854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6164</v>
      </c>
      <c r="C42" s="30">
        <f t="shared" si="1"/>
        <v>6299</v>
      </c>
      <c r="D42" s="120">
        <f t="shared" ref="D42:D49" si="3">C42-B42</f>
        <v>135</v>
      </c>
      <c r="E42" s="113">
        <f t="shared" si="2"/>
        <v>2.1901362751460089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946</v>
      </c>
      <c r="C43" s="30">
        <f t="shared" si="1"/>
        <v>926</v>
      </c>
      <c r="D43" s="120">
        <f t="shared" si="3"/>
        <v>-20</v>
      </c>
      <c r="E43" s="113">
        <f t="shared" si="2"/>
        <v>-2.1141649048625792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136</v>
      </c>
      <c r="C44" s="30">
        <f t="shared" si="1"/>
        <v>139</v>
      </c>
      <c r="D44" s="120">
        <f t="shared" si="3"/>
        <v>3</v>
      </c>
      <c r="E44" s="113">
        <f t="shared" si="2"/>
        <v>2.2058823529411766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204</v>
      </c>
      <c r="C45" s="30">
        <f t="shared" si="1"/>
        <v>208</v>
      </c>
      <c r="D45" s="120">
        <f t="shared" si="3"/>
        <v>4</v>
      </c>
      <c r="E45" s="113">
        <f t="shared" si="2"/>
        <v>1.9607843137254901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70</v>
      </c>
      <c r="C46" s="30">
        <f t="shared" si="1"/>
        <v>70</v>
      </c>
      <c r="D46" s="120">
        <f t="shared" si="3"/>
        <v>0</v>
      </c>
      <c r="E46" s="113">
        <f t="shared" si="2"/>
        <v>0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90</v>
      </c>
      <c r="C47" s="15">
        <f t="shared" si="1"/>
        <v>93</v>
      </c>
      <c r="D47" s="120">
        <f t="shared" si="3"/>
        <v>3</v>
      </c>
      <c r="E47" s="113">
        <f t="shared" si="2"/>
        <v>3.3333333333333335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49</v>
      </c>
      <c r="C48" s="15">
        <f t="shared" si="1"/>
        <v>49</v>
      </c>
      <c r="D48" s="120">
        <f t="shared" si="3"/>
        <v>0</v>
      </c>
      <c r="E48" s="113">
        <f t="shared" si="2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12053</v>
      </c>
      <c r="C49" s="115">
        <f>SUM(C41:C48)</f>
        <v>12035</v>
      </c>
      <c r="D49" s="121">
        <f t="shared" si="3"/>
        <v>-18</v>
      </c>
      <c r="E49" s="114">
        <f t="shared" si="2"/>
        <v>-0.14934041317514313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734</v>
      </c>
      <c r="C54" s="84">
        <v>1043</v>
      </c>
      <c r="D54" s="84">
        <v>128</v>
      </c>
      <c r="E54" s="84">
        <v>32</v>
      </c>
      <c r="F54" s="84">
        <v>38</v>
      </c>
      <c r="G54" s="84">
        <v>7</v>
      </c>
      <c r="H54" s="134">
        <v>10</v>
      </c>
      <c r="I54" s="84">
        <v>41</v>
      </c>
      <c r="J54" s="85">
        <f t="shared" ref="J54:J60" si="4">SUM(A54:I54)</f>
        <v>2033</v>
      </c>
    </row>
    <row r="55" spans="1:14" x14ac:dyDescent="0.35">
      <c r="A55" s="145" t="s">
        <v>33</v>
      </c>
      <c r="B55" s="84">
        <v>715</v>
      </c>
      <c r="C55" s="84">
        <v>1080</v>
      </c>
      <c r="D55" s="84">
        <v>144</v>
      </c>
      <c r="E55" s="84">
        <v>19</v>
      </c>
      <c r="F55" s="84">
        <v>35</v>
      </c>
      <c r="G55" s="84">
        <v>7</v>
      </c>
      <c r="H55" s="134">
        <v>13</v>
      </c>
      <c r="I55" s="84">
        <v>0</v>
      </c>
      <c r="J55" s="85">
        <f t="shared" si="4"/>
        <v>2013</v>
      </c>
    </row>
    <row r="56" spans="1:14" x14ac:dyDescent="0.35">
      <c r="A56" s="145" t="s">
        <v>34</v>
      </c>
      <c r="B56" s="84">
        <v>774</v>
      </c>
      <c r="C56" s="84">
        <v>1092</v>
      </c>
      <c r="D56" s="84">
        <v>145</v>
      </c>
      <c r="E56" s="84">
        <v>33</v>
      </c>
      <c r="F56" s="84">
        <v>29</v>
      </c>
      <c r="G56" s="84">
        <v>19</v>
      </c>
      <c r="H56" s="134">
        <v>14</v>
      </c>
      <c r="I56" s="84">
        <v>0</v>
      </c>
      <c r="J56" s="85">
        <f t="shared" si="4"/>
        <v>2106</v>
      </c>
    </row>
    <row r="57" spans="1:14" x14ac:dyDescent="0.35">
      <c r="A57" s="145" t="s">
        <v>35</v>
      </c>
      <c r="B57" s="84">
        <v>590</v>
      </c>
      <c r="C57" s="84">
        <v>958</v>
      </c>
      <c r="D57" s="84">
        <v>140</v>
      </c>
      <c r="E57" s="84">
        <v>15</v>
      </c>
      <c r="F57" s="84">
        <v>25</v>
      </c>
      <c r="G57" s="84">
        <v>9</v>
      </c>
      <c r="H57" s="134">
        <v>15</v>
      </c>
      <c r="I57" s="84">
        <v>0</v>
      </c>
      <c r="J57" s="85">
        <f t="shared" si="4"/>
        <v>1752</v>
      </c>
    </row>
    <row r="58" spans="1:14" x14ac:dyDescent="0.35">
      <c r="A58" s="145" t="s">
        <v>36</v>
      </c>
      <c r="B58" s="84">
        <v>445</v>
      </c>
      <c r="C58" s="84">
        <v>643</v>
      </c>
      <c r="D58" s="84">
        <v>94</v>
      </c>
      <c r="E58" s="84">
        <v>7</v>
      </c>
      <c r="F58" s="84">
        <v>22</v>
      </c>
      <c r="G58" s="84">
        <v>7</v>
      </c>
      <c r="H58" s="134">
        <v>16</v>
      </c>
      <c r="I58" s="84">
        <v>1</v>
      </c>
      <c r="J58" s="85">
        <f t="shared" si="4"/>
        <v>1235</v>
      </c>
    </row>
    <row r="59" spans="1:14" x14ac:dyDescent="0.35">
      <c r="A59" s="145" t="s">
        <v>37</v>
      </c>
      <c r="B59" s="84">
        <v>397</v>
      </c>
      <c r="C59" s="84">
        <v>538</v>
      </c>
      <c r="D59" s="84">
        <v>98</v>
      </c>
      <c r="E59" s="84">
        <v>12</v>
      </c>
      <c r="F59" s="84">
        <v>23</v>
      </c>
      <c r="G59" s="84">
        <v>6</v>
      </c>
      <c r="H59" s="134">
        <v>7</v>
      </c>
      <c r="I59" s="84">
        <v>0</v>
      </c>
      <c r="J59" s="85">
        <f t="shared" si="4"/>
        <v>1081</v>
      </c>
    </row>
    <row r="60" spans="1:14" x14ac:dyDescent="0.35">
      <c r="A60" s="145" t="s">
        <v>38</v>
      </c>
      <c r="B60" s="84">
        <v>596</v>
      </c>
      <c r="C60" s="84">
        <v>945</v>
      </c>
      <c r="D60" s="84">
        <v>177</v>
      </c>
      <c r="E60" s="84">
        <v>21</v>
      </c>
      <c r="F60" s="84">
        <v>36</v>
      </c>
      <c r="G60" s="84">
        <v>15</v>
      </c>
      <c r="H60" s="134">
        <v>18</v>
      </c>
      <c r="I60" s="84">
        <v>7</v>
      </c>
      <c r="J60" s="85">
        <f t="shared" si="4"/>
        <v>1815</v>
      </c>
    </row>
    <row r="61" spans="1:14" ht="15" thickBot="1" x14ac:dyDescent="0.4">
      <c r="A61" s="151"/>
      <c r="B61" s="86">
        <f t="shared" ref="B61:G61" si="5">SUM(B54:B60)</f>
        <v>4251</v>
      </c>
      <c r="C61" s="86">
        <f t="shared" si="5"/>
        <v>6299</v>
      </c>
      <c r="D61" s="86">
        <f t="shared" si="5"/>
        <v>926</v>
      </c>
      <c r="E61" s="86">
        <f t="shared" si="5"/>
        <v>139</v>
      </c>
      <c r="F61" s="86">
        <f t="shared" si="5"/>
        <v>208</v>
      </c>
      <c r="G61" s="86">
        <f t="shared" si="5"/>
        <v>70</v>
      </c>
      <c r="H61" s="135">
        <f>SUM(H54:H60)</f>
        <v>93</v>
      </c>
      <c r="I61" s="86">
        <f>SUM(I54:I60)</f>
        <v>49</v>
      </c>
      <c r="J61" s="87">
        <f>SUM(J54:J60)</f>
        <v>12035</v>
      </c>
    </row>
    <row r="62" spans="1:14" x14ac:dyDescent="0.35">
      <c r="K62" s="10"/>
      <c r="L62" s="10"/>
      <c r="M62" s="10"/>
      <c r="N62" s="10"/>
    </row>
    <row r="91" spans="1:2" ht="15" thickBot="1" x14ac:dyDescent="0.4"/>
    <row r="92" spans="1:2" ht="34.5" thickBot="1" x14ac:dyDescent="0.45">
      <c r="A92" s="153" t="s">
        <v>480</v>
      </c>
      <c r="B92" s="74"/>
    </row>
    <row r="93" spans="1:2" ht="15" thickTop="1" x14ac:dyDescent="0.35">
      <c r="A93" s="145" t="s">
        <v>32</v>
      </c>
      <c r="B93" s="54">
        <v>37</v>
      </c>
    </row>
    <row r="94" spans="1:2" x14ac:dyDescent="0.35">
      <c r="A94" s="145" t="s">
        <v>33</v>
      </c>
      <c r="B94" s="54">
        <v>42</v>
      </c>
    </row>
    <row r="95" spans="1:2" x14ac:dyDescent="0.35">
      <c r="A95" s="145" t="s">
        <v>34</v>
      </c>
      <c r="B95" s="54">
        <v>51</v>
      </c>
    </row>
    <row r="96" spans="1:2" x14ac:dyDescent="0.35">
      <c r="A96" s="145" t="s">
        <v>35</v>
      </c>
      <c r="B96" s="54">
        <v>43</v>
      </c>
    </row>
    <row r="97" spans="1:11" x14ac:dyDescent="0.35">
      <c r="A97" s="145" t="s">
        <v>36</v>
      </c>
      <c r="B97" s="54">
        <v>28</v>
      </c>
    </row>
    <row r="98" spans="1:11" x14ac:dyDescent="0.35">
      <c r="A98" s="145" t="s">
        <v>37</v>
      </c>
      <c r="B98" s="54">
        <v>27</v>
      </c>
    </row>
    <row r="99" spans="1:11" x14ac:dyDescent="0.35">
      <c r="A99" s="155" t="s">
        <v>38</v>
      </c>
      <c r="B99" s="132">
        <v>40</v>
      </c>
    </row>
    <row r="100" spans="1:11" ht="15" thickBot="1" x14ac:dyDescent="0.4">
      <c r="A100" s="151"/>
      <c r="B100" s="125">
        <f>SUM(B93:B99)</f>
        <v>268</v>
      </c>
    </row>
    <row r="103" spans="1:11" ht="15" thickBot="1" x14ac:dyDescent="0.4"/>
    <row r="104" spans="1:11" x14ac:dyDescent="0.35">
      <c r="A104" s="285" t="s">
        <v>314</v>
      </c>
      <c r="B104" s="286"/>
      <c r="C104" s="286"/>
      <c r="D104" s="286"/>
      <c r="E104" s="99">
        <v>13</v>
      </c>
    </row>
    <row r="105" spans="1:11" x14ac:dyDescent="0.35">
      <c r="A105" s="287" t="s">
        <v>315</v>
      </c>
      <c r="B105" s="251"/>
      <c r="C105" s="251"/>
      <c r="D105" s="251"/>
      <c r="E105" s="100">
        <v>3</v>
      </c>
    </row>
    <row r="106" spans="1:11" x14ac:dyDescent="0.35">
      <c r="A106" s="287" t="s">
        <v>422</v>
      </c>
      <c r="B106" s="251"/>
      <c r="C106" s="251"/>
      <c r="D106" s="251"/>
      <c r="E106" s="101">
        <v>8</v>
      </c>
    </row>
    <row r="107" spans="1:11" ht="15" thickBot="1" x14ac:dyDescent="0.4">
      <c r="A107" s="288" t="s">
        <v>134</v>
      </c>
      <c r="B107" s="289"/>
      <c r="C107" s="289"/>
      <c r="D107" s="289"/>
      <c r="E107" s="102">
        <v>3</v>
      </c>
    </row>
    <row r="108" spans="1:11" ht="15" thickBot="1" x14ac:dyDescent="0.4"/>
    <row r="109" spans="1:11" ht="51.5" thickBot="1" x14ac:dyDescent="0.45">
      <c r="A109" s="153" t="s">
        <v>551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45017</v>
      </c>
      <c r="B110" s="43">
        <v>44986</v>
      </c>
      <c r="C110" s="43">
        <v>44958</v>
      </c>
      <c r="D110" s="43">
        <v>44927</v>
      </c>
      <c r="E110" s="43">
        <v>44917</v>
      </c>
      <c r="F110" s="43" t="s">
        <v>545</v>
      </c>
      <c r="G110" s="43" t="s">
        <v>544</v>
      </c>
      <c r="H110" s="43" t="s">
        <v>523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18</v>
      </c>
      <c r="B111" s="140">
        <v>17</v>
      </c>
      <c r="C111" s="96">
        <v>8</v>
      </c>
      <c r="D111" s="96">
        <v>13</v>
      </c>
      <c r="E111" s="96">
        <v>6</v>
      </c>
      <c r="F111" s="96">
        <v>17</v>
      </c>
      <c r="G111" s="96">
        <v>14</v>
      </c>
      <c r="H111" s="96">
        <v>4</v>
      </c>
      <c r="I111" s="96">
        <v>7</v>
      </c>
      <c r="J111" s="96">
        <v>5</v>
      </c>
      <c r="K111" s="97">
        <f>SUM(A111:J111)</f>
        <v>109</v>
      </c>
    </row>
    <row r="113" spans="1:43" ht="16" thickBot="1" x14ac:dyDescent="0.4">
      <c r="A113" s="296" t="s">
        <v>546</v>
      </c>
      <c r="B113" s="296"/>
      <c r="C113" s="296"/>
      <c r="D113" s="296"/>
      <c r="E113" s="296"/>
      <c r="F113" s="296"/>
      <c r="G113" s="296"/>
      <c r="H113" s="296"/>
      <c r="I113" s="296"/>
      <c r="J113" s="296"/>
    </row>
    <row r="114" spans="1:43" ht="18.5" x14ac:dyDescent="0.35">
      <c r="A114" s="306">
        <v>45017</v>
      </c>
      <c r="B114" s="270"/>
      <c r="C114" s="270"/>
      <c r="D114" s="270"/>
      <c r="E114" s="306" t="s">
        <v>547</v>
      </c>
      <c r="F114" s="270"/>
      <c r="G114" s="270"/>
      <c r="H114" s="270"/>
      <c r="I114" s="270"/>
      <c r="J114" s="271"/>
      <c r="L114" s="308"/>
      <c r="M114" s="309"/>
      <c r="N114" s="309"/>
      <c r="O114" s="309"/>
      <c r="P114" s="308"/>
      <c r="Q114" s="309"/>
      <c r="R114" s="309"/>
      <c r="S114" s="309"/>
      <c r="T114" s="309"/>
      <c r="U114" s="309"/>
      <c r="W114" s="308"/>
      <c r="X114" s="309"/>
      <c r="Y114" s="309"/>
      <c r="Z114" s="309"/>
      <c r="AA114" s="308"/>
      <c r="AB114" s="309"/>
      <c r="AC114" s="309"/>
      <c r="AD114" s="309"/>
      <c r="AE114" s="309"/>
      <c r="AF114" s="309"/>
      <c r="AH114" s="308"/>
      <c r="AI114" s="309"/>
      <c r="AJ114" s="309"/>
      <c r="AK114" s="309"/>
      <c r="AL114" s="308"/>
      <c r="AM114" s="309"/>
      <c r="AN114" s="309"/>
      <c r="AO114" s="309"/>
      <c r="AP114" s="309"/>
      <c r="AQ114" s="309"/>
    </row>
    <row r="115" spans="1:43" ht="15" thickBot="1" x14ac:dyDescent="0.4">
      <c r="A115" s="256" t="s">
        <v>114</v>
      </c>
      <c r="B115" s="257"/>
      <c r="C115" s="257" t="s">
        <v>115</v>
      </c>
      <c r="D115" s="257"/>
      <c r="E115" s="256" t="s">
        <v>114</v>
      </c>
      <c r="F115" s="257"/>
      <c r="G115" s="257"/>
      <c r="H115" s="257" t="s">
        <v>115</v>
      </c>
      <c r="I115" s="257"/>
      <c r="J115" s="258"/>
      <c r="L115" s="307"/>
      <c r="M115" s="307"/>
      <c r="N115" s="307"/>
      <c r="O115" s="307"/>
      <c r="P115" s="307"/>
      <c r="Q115" s="307"/>
      <c r="R115" s="307"/>
      <c r="S115" s="307"/>
      <c r="T115" s="307"/>
      <c r="U115" s="307"/>
      <c r="W115" s="307"/>
      <c r="X115" s="307"/>
      <c r="Y115" s="307"/>
      <c r="Z115" s="307"/>
      <c r="AA115" s="307"/>
      <c r="AB115" s="307"/>
      <c r="AC115" s="307"/>
      <c r="AD115" s="307"/>
      <c r="AE115" s="307"/>
      <c r="AF115" s="307"/>
      <c r="AH115" s="307"/>
      <c r="AI115" s="307"/>
      <c r="AJ115" s="307"/>
      <c r="AK115" s="307"/>
      <c r="AL115" s="307"/>
      <c r="AM115" s="307"/>
      <c r="AN115" s="307"/>
      <c r="AO115" s="307"/>
      <c r="AP115" s="307"/>
      <c r="AQ115" s="307"/>
    </row>
    <row r="116" spans="1:43" x14ac:dyDescent="0.35">
      <c r="A116" s="158" t="s">
        <v>1</v>
      </c>
      <c r="B116" s="136">
        <v>73</v>
      </c>
      <c r="C116" s="55" t="s">
        <v>32</v>
      </c>
      <c r="D116">
        <v>19</v>
      </c>
      <c r="E116" s="69" t="s">
        <v>1</v>
      </c>
      <c r="G116" s="52">
        <v>60</v>
      </c>
      <c r="H116" s="55" t="s">
        <v>32</v>
      </c>
      <c r="J116" s="54">
        <v>16</v>
      </c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34</v>
      </c>
      <c r="C117" s="55" t="s">
        <v>116</v>
      </c>
      <c r="D117">
        <v>24</v>
      </c>
      <c r="E117" s="69" t="s">
        <v>2</v>
      </c>
      <c r="G117" s="48">
        <v>16</v>
      </c>
      <c r="H117" s="55" t="s">
        <v>116</v>
      </c>
      <c r="J117" s="54">
        <v>14</v>
      </c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21</v>
      </c>
      <c r="C118" s="55" t="s">
        <v>34</v>
      </c>
      <c r="D118">
        <v>19</v>
      </c>
      <c r="E118" s="69" t="s">
        <v>3</v>
      </c>
      <c r="G118" s="48">
        <v>26</v>
      </c>
      <c r="H118" s="55" t="s">
        <v>34</v>
      </c>
      <c r="J118" s="54">
        <v>17</v>
      </c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3</v>
      </c>
      <c r="C119" s="55" t="s">
        <v>35</v>
      </c>
      <c r="D119">
        <v>22</v>
      </c>
      <c r="E119" s="69" t="s">
        <v>4</v>
      </c>
      <c r="G119" s="48">
        <v>2</v>
      </c>
      <c r="H119" s="55" t="s">
        <v>35</v>
      </c>
      <c r="J119" s="54">
        <v>13</v>
      </c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2</v>
      </c>
      <c r="C120" s="56" t="s">
        <v>36</v>
      </c>
      <c r="D120">
        <v>7</v>
      </c>
      <c r="E120" s="69" t="s">
        <v>5</v>
      </c>
      <c r="G120" s="48">
        <v>4</v>
      </c>
      <c r="H120" s="56" t="s">
        <v>36</v>
      </c>
      <c r="J120" s="54">
        <v>13</v>
      </c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3</v>
      </c>
      <c r="C121" s="55" t="s">
        <v>37</v>
      </c>
      <c r="D121">
        <v>10</v>
      </c>
      <c r="E121" s="69" t="s">
        <v>6</v>
      </c>
      <c r="G121" s="48">
        <v>3</v>
      </c>
      <c r="H121" s="55" t="s">
        <v>37</v>
      </c>
      <c r="J121" s="54">
        <v>12</v>
      </c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35</v>
      </c>
      <c r="E122" s="69" t="s">
        <v>8</v>
      </c>
      <c r="G122" s="48">
        <v>0</v>
      </c>
      <c r="H122" s="55" t="s">
        <v>38</v>
      </c>
      <c r="J122" s="54">
        <v>26</v>
      </c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48">
        <v>0</v>
      </c>
      <c r="J123" s="54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>
        <v>0</v>
      </c>
      <c r="J124" s="54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136</v>
      </c>
      <c r="C125" s="51"/>
      <c r="D125" s="57">
        <f>SUM(D116:D124)</f>
        <v>136</v>
      </c>
      <c r="E125" s="51"/>
      <c r="F125" s="51"/>
      <c r="G125" s="53">
        <f>SUM(G116:G124)</f>
        <v>111</v>
      </c>
      <c r="H125" s="51"/>
      <c r="I125" s="51"/>
      <c r="J125" s="71">
        <f>SUM(J116:J122)</f>
        <v>111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125</v>
      </c>
      <c r="B127" s="104">
        <f>B12</f>
        <v>31</v>
      </c>
      <c r="D127" s="300" t="s">
        <v>513</v>
      </c>
      <c r="E127" s="301"/>
      <c r="F127" s="302"/>
      <c r="G127" s="104">
        <f>D25</f>
        <v>-1036</v>
      </c>
    </row>
    <row r="128" spans="1:43" ht="29.5" thickBot="1" x14ac:dyDescent="0.4">
      <c r="A128" s="105" t="s">
        <v>126</v>
      </c>
      <c r="B128" s="101">
        <f>K111</f>
        <v>109</v>
      </c>
      <c r="D128" s="303" t="s">
        <v>514</v>
      </c>
      <c r="E128" s="304"/>
      <c r="F128" s="305"/>
      <c r="G128" s="110">
        <f>((C25-B129)/B25)</f>
        <v>0.86779894422767956</v>
      </c>
      <c r="N128" s="122"/>
      <c r="P128" s="55"/>
    </row>
    <row r="129" spans="1:17" ht="43.5" x14ac:dyDescent="0.35">
      <c r="A129" s="105" t="s">
        <v>548</v>
      </c>
      <c r="B129" s="126">
        <v>692</v>
      </c>
      <c r="M129" s="12"/>
      <c r="N129" s="122"/>
      <c r="P129" s="55"/>
    </row>
    <row r="130" spans="1:17" ht="29.5" thickBot="1" x14ac:dyDescent="0.4">
      <c r="A130" s="105" t="s">
        <v>190</v>
      </c>
      <c r="B130" s="101">
        <f>B125</f>
        <v>136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12035</v>
      </c>
      <c r="D131" s="297" t="s">
        <v>82</v>
      </c>
      <c r="E131" s="298"/>
      <c r="F131" s="299"/>
      <c r="G131" s="111">
        <f>B100</f>
        <v>268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x14ac:dyDescent="0.35">
      <c r="M133" s="12"/>
      <c r="N133" s="122"/>
      <c r="P133" s="55"/>
    </row>
    <row r="134" spans="1:17" x14ac:dyDescent="0.35">
      <c r="M134" s="12"/>
      <c r="N134" s="122"/>
      <c r="P134" s="55"/>
    </row>
    <row r="135" spans="1:17" x14ac:dyDescent="0.35">
      <c r="M135" s="12"/>
      <c r="N135" s="122"/>
      <c r="O135" s="12"/>
    </row>
    <row r="136" spans="1:17" x14ac:dyDescent="0.35">
      <c r="M136" s="12"/>
      <c r="N136" s="122"/>
      <c r="O136" s="12"/>
    </row>
    <row r="137" spans="1:17" x14ac:dyDescent="0.35">
      <c r="M137" s="12"/>
      <c r="O137" s="117"/>
      <c r="Q137" s="58"/>
    </row>
  </sheetData>
  <mergeCells count="35">
    <mergeCell ref="A106:D106"/>
    <mergeCell ref="A15:D15"/>
    <mergeCell ref="A28:C28"/>
    <mergeCell ref="A39:E39"/>
    <mergeCell ref="A104:D104"/>
    <mergeCell ref="A105:D105"/>
    <mergeCell ref="A107:D107"/>
    <mergeCell ref="A113:J113"/>
    <mergeCell ref="A114:D114"/>
    <mergeCell ref="E114:J114"/>
    <mergeCell ref="L114:O114"/>
    <mergeCell ref="W114:Z114"/>
    <mergeCell ref="AA114:AF114"/>
    <mergeCell ref="AH114:AK114"/>
    <mergeCell ref="AL114:AQ114"/>
    <mergeCell ref="A115:B115"/>
    <mergeCell ref="C115:D115"/>
    <mergeCell ref="E115:G115"/>
    <mergeCell ref="H115:J115"/>
    <mergeCell ref="L115:M115"/>
    <mergeCell ref="N115:O115"/>
    <mergeCell ref="P114:U114"/>
    <mergeCell ref="D131:F131"/>
    <mergeCell ref="AH115:AI115"/>
    <mergeCell ref="AJ115:AK115"/>
    <mergeCell ref="AL115:AN115"/>
    <mergeCell ref="AO115:AQ115"/>
    <mergeCell ref="D127:F127"/>
    <mergeCell ref="D128:F128"/>
    <mergeCell ref="P115:R115"/>
    <mergeCell ref="S115:U115"/>
    <mergeCell ref="W115:X115"/>
    <mergeCell ref="Y115:Z115"/>
    <mergeCell ref="AA115:AC115"/>
    <mergeCell ref="AD115:AF115"/>
  </mergeCells>
  <printOptions horizontalCentered="1" verticalCentered="1"/>
  <pageMargins left="1" right="1" top="0.4" bottom="0.4" header="0.75" footer="0.3"/>
  <pageSetup scale="66" fitToHeight="0" orientation="portrait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FD0E6-506D-4965-BA87-ED16EA7C8ED9}">
  <sheetPr>
    <pageSetUpPr fitToPage="1"/>
  </sheetPr>
  <dimension ref="A2:AQ137"/>
  <sheetViews>
    <sheetView zoomScaleNormal="100" zoomScalePageLayoutView="75" workbookViewId="0">
      <selection activeCell="F43" sqref="F43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144" t="s">
        <v>0</v>
      </c>
      <c r="B3" s="74"/>
      <c r="D3" s="8" t="s">
        <v>39</v>
      </c>
    </row>
    <row r="4" spans="1:6" x14ac:dyDescent="0.35">
      <c r="A4" s="145" t="s">
        <v>1</v>
      </c>
      <c r="B4" s="54">
        <v>26</v>
      </c>
    </row>
    <row r="5" spans="1:6" x14ac:dyDescent="0.35">
      <c r="A5" s="145" t="s">
        <v>2</v>
      </c>
      <c r="B5" s="54">
        <v>9</v>
      </c>
    </row>
    <row r="6" spans="1:6" x14ac:dyDescent="0.35">
      <c r="A6" s="145" t="s">
        <v>3</v>
      </c>
      <c r="B6" s="54">
        <v>9</v>
      </c>
    </row>
    <row r="7" spans="1:6" x14ac:dyDescent="0.35">
      <c r="A7" s="145" t="s">
        <v>4</v>
      </c>
      <c r="B7" s="54">
        <v>1</v>
      </c>
    </row>
    <row r="8" spans="1:6" x14ac:dyDescent="0.35">
      <c r="A8" s="145" t="s">
        <v>5</v>
      </c>
      <c r="B8" s="54">
        <v>2</v>
      </c>
    </row>
    <row r="9" spans="1:6" x14ac:dyDescent="0.35">
      <c r="A9" s="145" t="s">
        <v>6</v>
      </c>
      <c r="B9" s="54">
        <v>4</v>
      </c>
    </row>
    <row r="10" spans="1:6" x14ac:dyDescent="0.35">
      <c r="A10" s="145" t="s">
        <v>8</v>
      </c>
      <c r="B10" s="54">
        <v>0</v>
      </c>
    </row>
    <row r="11" spans="1:6" x14ac:dyDescent="0.35">
      <c r="A11" s="145" t="s">
        <v>20</v>
      </c>
      <c r="B11" s="54">
        <v>0</v>
      </c>
    </row>
    <row r="12" spans="1:6" ht="15" thickBot="1" x14ac:dyDescent="0.4">
      <c r="A12" s="146" t="s">
        <v>15</v>
      </c>
      <c r="B12" s="57">
        <f>SUM(B4:B11)</f>
        <v>51</v>
      </c>
    </row>
    <row r="13" spans="1:6" x14ac:dyDescent="0.35">
      <c r="A13" s="147"/>
      <c r="B13" s="76"/>
    </row>
    <row r="14" spans="1:6" ht="15" thickBot="1" x14ac:dyDescent="0.4"/>
    <row r="15" spans="1:6" ht="17" x14ac:dyDescent="0.4">
      <c r="A15" s="248" t="s">
        <v>17</v>
      </c>
      <c r="B15" s="249"/>
      <c r="C15" s="249"/>
      <c r="D15" s="250"/>
      <c r="E15" s="8"/>
      <c r="F15" s="112" t="s">
        <v>117</v>
      </c>
    </row>
    <row r="16" spans="1:6" ht="30.5" thickBot="1" x14ac:dyDescent="0.4">
      <c r="A16" s="148"/>
      <c r="B16" s="28" t="s">
        <v>549</v>
      </c>
      <c r="C16" s="28" t="s">
        <v>550</v>
      </c>
      <c r="D16" s="29" t="s">
        <v>21</v>
      </c>
    </row>
    <row r="17" spans="1:17" ht="15" thickTop="1" x14ac:dyDescent="0.35">
      <c r="A17" s="149" t="s">
        <v>1</v>
      </c>
      <c r="B17" s="30">
        <v>4587</v>
      </c>
      <c r="C17" s="30">
        <v>4261</v>
      </c>
      <c r="D17" s="143">
        <f>C17-B17</f>
        <v>-326</v>
      </c>
      <c r="M17" s="68"/>
    </row>
    <row r="18" spans="1:17" x14ac:dyDescent="0.35">
      <c r="A18" s="149" t="s">
        <v>2</v>
      </c>
      <c r="B18" s="30">
        <f>6427+4</f>
        <v>6431</v>
      </c>
      <c r="C18" s="30">
        <v>6315</v>
      </c>
      <c r="D18" s="143">
        <f t="shared" ref="D18:D25" si="0">C18-B18</f>
        <v>-116</v>
      </c>
      <c r="E18" s="12"/>
    </row>
    <row r="19" spans="1:17" x14ac:dyDescent="0.35">
      <c r="A19" s="149" t="s">
        <v>3</v>
      </c>
      <c r="B19" s="30">
        <v>1458</v>
      </c>
      <c r="C19" s="30">
        <v>893</v>
      </c>
      <c r="D19" s="143">
        <f t="shared" si="0"/>
        <v>-565</v>
      </c>
      <c r="E19" s="12"/>
    </row>
    <row r="20" spans="1:17" x14ac:dyDescent="0.35">
      <c r="A20" s="149" t="s">
        <v>4</v>
      </c>
      <c r="B20" s="30">
        <v>169</v>
      </c>
      <c r="C20" s="30">
        <v>128</v>
      </c>
      <c r="D20" s="143">
        <f t="shared" si="0"/>
        <v>-41</v>
      </c>
      <c r="E20" s="12"/>
    </row>
    <row r="21" spans="1:17" x14ac:dyDescent="0.35">
      <c r="A21" s="149" t="s">
        <v>5</v>
      </c>
      <c r="B21" s="30">
        <v>193</v>
      </c>
      <c r="C21" s="30">
        <v>204</v>
      </c>
      <c r="D21" s="143">
        <f t="shared" si="0"/>
        <v>11</v>
      </c>
      <c r="E21" s="12"/>
    </row>
    <row r="22" spans="1:17" x14ac:dyDescent="0.35">
      <c r="A22" s="149" t="s">
        <v>6</v>
      </c>
      <c r="B22" s="30">
        <v>121</v>
      </c>
      <c r="C22" s="30">
        <v>67</v>
      </c>
      <c r="D22" s="143">
        <f t="shared" si="0"/>
        <v>-54</v>
      </c>
      <c r="E22" s="12"/>
      <c r="Q22" s="30"/>
    </row>
    <row r="23" spans="1:17" x14ac:dyDescent="0.35">
      <c r="A23" s="149" t="s">
        <v>8</v>
      </c>
      <c r="B23" s="15">
        <v>79</v>
      </c>
      <c r="C23" s="15">
        <v>98</v>
      </c>
      <c r="D23" s="143">
        <f t="shared" si="0"/>
        <v>19</v>
      </c>
      <c r="E23" s="12"/>
    </row>
    <row r="24" spans="1:17" x14ac:dyDescent="0.35">
      <c r="A24" s="149" t="s">
        <v>20</v>
      </c>
      <c r="B24" s="15">
        <v>47</v>
      </c>
      <c r="C24" s="15">
        <v>49</v>
      </c>
      <c r="D24" s="143">
        <f t="shared" si="0"/>
        <v>2</v>
      </c>
      <c r="E24" s="12"/>
    </row>
    <row r="25" spans="1:17" ht="15" thickBot="1" x14ac:dyDescent="0.4">
      <c r="A25" s="150"/>
      <c r="B25" s="37">
        <f>SUM(B17:B24)</f>
        <v>13085</v>
      </c>
      <c r="C25" s="37">
        <f>SUM(C17:C24)</f>
        <v>12015</v>
      </c>
      <c r="D25" s="21">
        <f t="shared" si="0"/>
        <v>-1070</v>
      </c>
      <c r="E25" s="12"/>
    </row>
    <row r="26" spans="1:17" x14ac:dyDescent="0.35">
      <c r="B26" s="116"/>
      <c r="C26" s="116"/>
      <c r="D26" s="117"/>
      <c r="E26" s="12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293" t="s">
        <v>459</v>
      </c>
      <c r="B28" s="294"/>
      <c r="C28" s="295"/>
      <c r="D28" s="117"/>
      <c r="E28" s="12"/>
    </row>
    <row r="29" spans="1:17" x14ac:dyDescent="0.35">
      <c r="A29" s="145" t="s">
        <v>1</v>
      </c>
      <c r="B29" s="30">
        <f>SUM(C17+C20)</f>
        <v>4389</v>
      </c>
      <c r="C29" s="128">
        <f>SUM((B29/B34))</f>
        <v>0.36529338327091138</v>
      </c>
      <c r="D29" s="117"/>
      <c r="E29" s="12"/>
    </row>
    <row r="30" spans="1:17" x14ac:dyDescent="0.35">
      <c r="A30" s="145" t="s">
        <v>2</v>
      </c>
      <c r="B30" s="30">
        <f>SUM(C18+C21)</f>
        <v>6519</v>
      </c>
      <c r="C30" s="128">
        <f>SUM(B30/B34)</f>
        <v>0.54257178526841443</v>
      </c>
      <c r="D30" s="117"/>
      <c r="E30" s="12"/>
    </row>
    <row r="31" spans="1:17" x14ac:dyDescent="0.35">
      <c r="A31" s="145" t="s">
        <v>3</v>
      </c>
      <c r="B31" s="30">
        <f>SUM(C19+C22)</f>
        <v>960</v>
      </c>
      <c r="C31" s="128">
        <f>SUM(B31/B34)</f>
        <v>7.990012484394507E-2</v>
      </c>
      <c r="D31" s="117"/>
      <c r="E31" s="12"/>
    </row>
    <row r="32" spans="1:17" x14ac:dyDescent="0.35">
      <c r="A32" s="145" t="s">
        <v>8</v>
      </c>
      <c r="B32" s="15">
        <f>C23</f>
        <v>98</v>
      </c>
      <c r="C32" s="129">
        <f>SUM(B32/B34)</f>
        <v>8.1564710778193918E-3</v>
      </c>
      <c r="D32" s="117"/>
      <c r="E32" s="12"/>
    </row>
    <row r="33" spans="1:11" x14ac:dyDescent="0.35">
      <c r="A33" s="145" t="s">
        <v>20</v>
      </c>
      <c r="B33" s="15">
        <f>C24</f>
        <v>49</v>
      </c>
      <c r="C33" s="129">
        <f>SUM(B33/B34)</f>
        <v>4.0782355389096959E-3</v>
      </c>
      <c r="D33" s="117"/>
      <c r="E33" s="12"/>
    </row>
    <row r="34" spans="1:11" ht="15" thickBot="1" x14ac:dyDescent="0.4">
      <c r="A34" s="151"/>
      <c r="B34" s="127">
        <f>SUM(B29:B33)</f>
        <v>12015</v>
      </c>
      <c r="C34" s="130">
        <f>SUM(C29:C33)</f>
        <v>0.99999999999999989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0" t="s">
        <v>428</v>
      </c>
      <c r="B39" s="291"/>
      <c r="C39" s="291"/>
      <c r="D39" s="291"/>
      <c r="E39" s="292"/>
      <c r="F39" s="119"/>
    </row>
    <row r="40" spans="1:11" ht="39.75" customHeight="1" thickBot="1" x14ac:dyDescent="0.4">
      <c r="A40" s="148"/>
      <c r="B40" s="28" t="s">
        <v>543</v>
      </c>
      <c r="C40" s="28" t="s">
        <v>550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4251</v>
      </c>
      <c r="C41" s="30">
        <f t="shared" ref="C41:C48" si="1">C17</f>
        <v>4261</v>
      </c>
      <c r="D41" s="120">
        <f>C41-B41</f>
        <v>10</v>
      </c>
      <c r="E41" s="113">
        <f t="shared" ref="E41:E49" si="2">((C41-B41)/B41)*100</f>
        <v>0.2352387673488591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6299</v>
      </c>
      <c r="C42" s="30">
        <f t="shared" si="1"/>
        <v>6315</v>
      </c>
      <c r="D42" s="120">
        <f t="shared" ref="D42:D49" si="3">C42-B42</f>
        <v>16</v>
      </c>
      <c r="E42" s="113">
        <f t="shared" si="2"/>
        <v>0.25400857278933164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926</v>
      </c>
      <c r="C43" s="30">
        <f t="shared" si="1"/>
        <v>893</v>
      </c>
      <c r="D43" s="120">
        <f t="shared" si="3"/>
        <v>-33</v>
      </c>
      <c r="E43" s="113">
        <f t="shared" si="2"/>
        <v>-3.5637149028077757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139</v>
      </c>
      <c r="C44" s="30">
        <f t="shared" si="1"/>
        <v>128</v>
      </c>
      <c r="D44" s="120">
        <f t="shared" si="3"/>
        <v>-11</v>
      </c>
      <c r="E44" s="113">
        <f t="shared" si="2"/>
        <v>-7.9136690647482011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208</v>
      </c>
      <c r="C45" s="30">
        <f t="shared" si="1"/>
        <v>204</v>
      </c>
      <c r="D45" s="120">
        <f t="shared" si="3"/>
        <v>-4</v>
      </c>
      <c r="E45" s="113">
        <f t="shared" si="2"/>
        <v>-1.9230769230769231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70</v>
      </c>
      <c r="C46" s="30">
        <f t="shared" si="1"/>
        <v>67</v>
      </c>
      <c r="D46" s="120">
        <f t="shared" si="3"/>
        <v>-3</v>
      </c>
      <c r="E46" s="113">
        <f t="shared" si="2"/>
        <v>-4.2857142857142856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93</v>
      </c>
      <c r="C47" s="15">
        <f t="shared" si="1"/>
        <v>98</v>
      </c>
      <c r="D47" s="120">
        <f t="shared" si="3"/>
        <v>5</v>
      </c>
      <c r="E47" s="113">
        <f t="shared" si="2"/>
        <v>5.376344086021505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49</v>
      </c>
      <c r="C48" s="15">
        <f t="shared" si="1"/>
        <v>49</v>
      </c>
      <c r="D48" s="120">
        <f t="shared" si="3"/>
        <v>0</v>
      </c>
      <c r="E48" s="113">
        <f t="shared" si="2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12035</v>
      </c>
      <c r="C49" s="115">
        <f>SUM(C41:C48)</f>
        <v>12015</v>
      </c>
      <c r="D49" s="121">
        <f t="shared" si="3"/>
        <v>-20</v>
      </c>
      <c r="E49" s="114">
        <f t="shared" si="2"/>
        <v>-0.16618196925633569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735</v>
      </c>
      <c r="C54" s="84">
        <v>1050</v>
      </c>
      <c r="D54" s="84">
        <v>121</v>
      </c>
      <c r="E54" s="84">
        <v>31</v>
      </c>
      <c r="F54" s="84">
        <v>37</v>
      </c>
      <c r="G54" s="84">
        <v>8</v>
      </c>
      <c r="H54" s="134">
        <v>11</v>
      </c>
      <c r="I54" s="84">
        <v>41</v>
      </c>
      <c r="J54" s="85">
        <f t="shared" ref="J54:J60" si="4">SUM(A54:I54)</f>
        <v>2034</v>
      </c>
    </row>
    <row r="55" spans="1:14" x14ac:dyDescent="0.35">
      <c r="A55" s="145" t="s">
        <v>33</v>
      </c>
      <c r="B55" s="84">
        <v>716</v>
      </c>
      <c r="C55" s="84">
        <v>1081</v>
      </c>
      <c r="D55" s="84">
        <v>139</v>
      </c>
      <c r="E55" s="84">
        <v>17</v>
      </c>
      <c r="F55" s="84">
        <v>34</v>
      </c>
      <c r="G55" s="84">
        <v>7</v>
      </c>
      <c r="H55" s="134">
        <v>15</v>
      </c>
      <c r="I55" s="84">
        <v>0</v>
      </c>
      <c r="J55" s="85">
        <f t="shared" si="4"/>
        <v>2009</v>
      </c>
    </row>
    <row r="56" spans="1:14" x14ac:dyDescent="0.35">
      <c r="A56" s="145" t="s">
        <v>34</v>
      </c>
      <c r="B56" s="84">
        <v>777</v>
      </c>
      <c r="C56" s="84">
        <v>1091</v>
      </c>
      <c r="D56" s="84">
        <v>141</v>
      </c>
      <c r="E56" s="84">
        <v>32</v>
      </c>
      <c r="F56" s="84">
        <v>28</v>
      </c>
      <c r="G56" s="84">
        <v>20</v>
      </c>
      <c r="H56" s="134">
        <v>16</v>
      </c>
      <c r="I56" s="84">
        <v>0</v>
      </c>
      <c r="J56" s="85">
        <f t="shared" si="4"/>
        <v>2105</v>
      </c>
    </row>
    <row r="57" spans="1:14" x14ac:dyDescent="0.35">
      <c r="A57" s="145" t="s">
        <v>35</v>
      </c>
      <c r="B57" s="84">
        <v>597</v>
      </c>
      <c r="C57" s="84">
        <v>958</v>
      </c>
      <c r="D57" s="84">
        <v>138</v>
      </c>
      <c r="E57" s="84">
        <v>14</v>
      </c>
      <c r="F57" s="84">
        <v>24</v>
      </c>
      <c r="G57" s="84">
        <v>7</v>
      </c>
      <c r="H57" s="134">
        <v>15</v>
      </c>
      <c r="I57" s="84">
        <v>0</v>
      </c>
      <c r="J57" s="85">
        <f t="shared" si="4"/>
        <v>1753</v>
      </c>
    </row>
    <row r="58" spans="1:14" x14ac:dyDescent="0.35">
      <c r="A58" s="145" t="s">
        <v>36</v>
      </c>
      <c r="B58" s="84">
        <v>441</v>
      </c>
      <c r="C58" s="84">
        <v>644</v>
      </c>
      <c r="D58" s="84">
        <v>92</v>
      </c>
      <c r="E58" s="84">
        <v>6</v>
      </c>
      <c r="F58" s="84">
        <v>21</v>
      </c>
      <c r="G58" s="84">
        <v>6</v>
      </c>
      <c r="H58" s="134">
        <v>16</v>
      </c>
      <c r="I58" s="84">
        <v>1</v>
      </c>
      <c r="J58" s="85">
        <f t="shared" si="4"/>
        <v>1227</v>
      </c>
    </row>
    <row r="59" spans="1:14" x14ac:dyDescent="0.35">
      <c r="A59" s="145" t="s">
        <v>37</v>
      </c>
      <c r="B59" s="84">
        <v>393</v>
      </c>
      <c r="C59" s="84">
        <v>545</v>
      </c>
      <c r="D59" s="84">
        <v>96</v>
      </c>
      <c r="E59" s="84">
        <v>10</v>
      </c>
      <c r="F59" s="84">
        <v>22</v>
      </c>
      <c r="G59" s="84">
        <v>5</v>
      </c>
      <c r="H59" s="134">
        <v>7</v>
      </c>
      <c r="I59" s="84">
        <v>0</v>
      </c>
      <c r="J59" s="85">
        <f t="shared" si="4"/>
        <v>1078</v>
      </c>
    </row>
    <row r="60" spans="1:14" x14ac:dyDescent="0.35">
      <c r="A60" s="145" t="s">
        <v>38</v>
      </c>
      <c r="B60" s="84">
        <v>602</v>
      </c>
      <c r="C60" s="84">
        <v>946</v>
      </c>
      <c r="D60" s="84">
        <v>166</v>
      </c>
      <c r="E60" s="84">
        <v>18</v>
      </c>
      <c r="F60" s="84">
        <v>38</v>
      </c>
      <c r="G60" s="84">
        <v>14</v>
      </c>
      <c r="H60" s="134">
        <v>18</v>
      </c>
      <c r="I60" s="84">
        <v>7</v>
      </c>
      <c r="J60" s="85">
        <f t="shared" si="4"/>
        <v>1809</v>
      </c>
    </row>
    <row r="61" spans="1:14" ht="15" thickBot="1" x14ac:dyDescent="0.4">
      <c r="A61" s="151"/>
      <c r="B61" s="86">
        <f t="shared" ref="B61:G61" si="5">SUM(B54:B60)</f>
        <v>4261</v>
      </c>
      <c r="C61" s="86">
        <f t="shared" si="5"/>
        <v>6315</v>
      </c>
      <c r="D61" s="86">
        <f t="shared" si="5"/>
        <v>893</v>
      </c>
      <c r="E61" s="86">
        <f t="shared" si="5"/>
        <v>128</v>
      </c>
      <c r="F61" s="86">
        <f t="shared" si="5"/>
        <v>204</v>
      </c>
      <c r="G61" s="86">
        <f t="shared" si="5"/>
        <v>67</v>
      </c>
      <c r="H61" s="135">
        <f>SUM(H54:H60)</f>
        <v>98</v>
      </c>
      <c r="I61" s="86">
        <f>SUM(I54:I60)</f>
        <v>49</v>
      </c>
      <c r="J61" s="87">
        <f>SUM(J54:J60)</f>
        <v>12015</v>
      </c>
    </row>
    <row r="62" spans="1:14" x14ac:dyDescent="0.35">
      <c r="K62" s="10"/>
      <c r="L62" s="10"/>
      <c r="M62" s="10"/>
      <c r="N62" s="10"/>
    </row>
    <row r="91" spans="1:2" ht="15" thickBot="1" x14ac:dyDescent="0.4"/>
    <row r="92" spans="1:2" ht="34.5" thickBot="1" x14ac:dyDescent="0.45">
      <c r="A92" s="153" t="s">
        <v>480</v>
      </c>
      <c r="B92" s="74"/>
    </row>
    <row r="93" spans="1:2" ht="15" thickTop="1" x14ac:dyDescent="0.35">
      <c r="A93" s="145" t="s">
        <v>32</v>
      </c>
      <c r="B93" s="54">
        <v>37</v>
      </c>
    </row>
    <row r="94" spans="1:2" x14ac:dyDescent="0.35">
      <c r="A94" s="145" t="s">
        <v>33</v>
      </c>
      <c r="B94" s="54">
        <v>42</v>
      </c>
    </row>
    <row r="95" spans="1:2" x14ac:dyDescent="0.35">
      <c r="A95" s="145" t="s">
        <v>34</v>
      </c>
      <c r="B95" s="54">
        <v>51</v>
      </c>
    </row>
    <row r="96" spans="1:2" x14ac:dyDescent="0.35">
      <c r="A96" s="145" t="s">
        <v>35</v>
      </c>
      <c r="B96" s="54">
        <v>43</v>
      </c>
    </row>
    <row r="97" spans="1:11" x14ac:dyDescent="0.35">
      <c r="A97" s="145" t="s">
        <v>36</v>
      </c>
      <c r="B97" s="54">
        <v>28</v>
      </c>
    </row>
    <row r="98" spans="1:11" x14ac:dyDescent="0.35">
      <c r="A98" s="145" t="s">
        <v>37</v>
      </c>
      <c r="B98" s="54">
        <v>27</v>
      </c>
    </row>
    <row r="99" spans="1:11" x14ac:dyDescent="0.35">
      <c r="A99" s="155" t="s">
        <v>38</v>
      </c>
      <c r="B99" s="132">
        <v>40</v>
      </c>
    </row>
    <row r="100" spans="1:11" ht="15" thickBot="1" x14ac:dyDescent="0.4">
      <c r="A100" s="151"/>
      <c r="B100" s="125">
        <f>SUM(B93:B99)</f>
        <v>268</v>
      </c>
    </row>
    <row r="103" spans="1:11" ht="15" thickBot="1" x14ac:dyDescent="0.4"/>
    <row r="104" spans="1:11" x14ac:dyDescent="0.35">
      <c r="A104" s="285" t="s">
        <v>326</v>
      </c>
      <c r="B104" s="286"/>
      <c r="C104" s="286"/>
      <c r="D104" s="286"/>
      <c r="E104" s="99">
        <v>15</v>
      </c>
    </row>
    <row r="105" spans="1:11" x14ac:dyDescent="0.35">
      <c r="A105" s="287" t="s">
        <v>327</v>
      </c>
      <c r="B105" s="251"/>
      <c r="C105" s="251"/>
      <c r="D105" s="251"/>
      <c r="E105" s="100">
        <v>10</v>
      </c>
    </row>
    <row r="106" spans="1:11" x14ac:dyDescent="0.35">
      <c r="A106" s="287" t="s">
        <v>432</v>
      </c>
      <c r="B106" s="251"/>
      <c r="C106" s="251"/>
      <c r="D106" s="251"/>
      <c r="E106" s="101">
        <v>9</v>
      </c>
    </row>
    <row r="107" spans="1:11" ht="15" thickBot="1" x14ac:dyDescent="0.4">
      <c r="A107" s="288" t="s">
        <v>157</v>
      </c>
      <c r="B107" s="289"/>
      <c r="C107" s="289"/>
      <c r="D107" s="289"/>
      <c r="E107" s="102">
        <v>0</v>
      </c>
    </row>
    <row r="108" spans="1:11" ht="15" thickBot="1" x14ac:dyDescent="0.4"/>
    <row r="109" spans="1:11" ht="51.5" thickBot="1" x14ac:dyDescent="0.45">
      <c r="A109" s="153" t="s">
        <v>158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45047</v>
      </c>
      <c r="B110" s="43">
        <v>45017</v>
      </c>
      <c r="C110" s="43">
        <v>44986</v>
      </c>
      <c r="D110" s="43">
        <v>44958</v>
      </c>
      <c r="E110" s="43">
        <v>44927</v>
      </c>
      <c r="F110" s="43" t="s">
        <v>553</v>
      </c>
      <c r="G110" s="43" t="s">
        <v>554</v>
      </c>
      <c r="H110" s="43" t="s">
        <v>552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f>SUM(1+1+1+1+1+1+1+1+1+1+1+1+1+1+1+1+1+1+1+1+1+2+2+1+3)</f>
        <v>29</v>
      </c>
      <c r="B111" s="140">
        <f>SUM(1+1+1+1+2+1+1+1+1+1+1+1+2+1+1+1+1+1+1)</f>
        <v>21</v>
      </c>
      <c r="C111" s="96">
        <f>SUM(1+1+1+1+1+1+1)</f>
        <v>7</v>
      </c>
      <c r="D111" s="96">
        <f>SUM(1+1+1+1+1+1)</f>
        <v>6</v>
      </c>
      <c r="E111" s="96">
        <f>SUM(1+1+1+1+1+1+2)</f>
        <v>8</v>
      </c>
      <c r="F111" s="96">
        <f>SUM(1+1+1+1+1)</f>
        <v>5</v>
      </c>
      <c r="G111" s="96">
        <f>SUM(1+1+1+1+1+2+1+1+1+1+1+1+1+1+1+3)</f>
        <v>19</v>
      </c>
      <c r="H111" s="96">
        <f>SUM(1+1+1+1+1+1+1+1+1+1+1+1+1+1+1)</f>
        <v>15</v>
      </c>
      <c r="I111" s="96">
        <f>SUM(1+1+1+2+1+1+1+1+1+1+1+1+1+1)</f>
        <v>15</v>
      </c>
      <c r="J111" s="96">
        <f>SUM(1+1+1+1+1+1+1+1+1+1+1+1)</f>
        <v>12</v>
      </c>
      <c r="K111" s="97">
        <f>SUM(A111:J111)</f>
        <v>137</v>
      </c>
    </row>
    <row r="113" spans="1:43" ht="16" thickBot="1" x14ac:dyDescent="0.4">
      <c r="A113" s="296" t="s">
        <v>555</v>
      </c>
      <c r="B113" s="296"/>
      <c r="C113" s="296"/>
      <c r="D113" s="296"/>
      <c r="E113" s="296"/>
      <c r="F113" s="296"/>
      <c r="G113" s="296"/>
      <c r="H113" s="296"/>
      <c r="I113" s="296"/>
      <c r="J113" s="296"/>
    </row>
    <row r="114" spans="1:43" ht="18.5" x14ac:dyDescent="0.35">
      <c r="A114" s="306">
        <v>45047</v>
      </c>
      <c r="B114" s="270"/>
      <c r="C114" s="270"/>
      <c r="D114" s="270"/>
      <c r="E114" s="306" t="s">
        <v>556</v>
      </c>
      <c r="F114" s="270"/>
      <c r="G114" s="270"/>
      <c r="H114" s="270"/>
      <c r="I114" s="270"/>
      <c r="J114" s="271"/>
      <c r="L114" s="308"/>
      <c r="M114" s="309"/>
      <c r="N114" s="309"/>
      <c r="O114" s="309"/>
      <c r="P114" s="308"/>
      <c r="Q114" s="309"/>
      <c r="R114" s="309"/>
      <c r="S114" s="309"/>
      <c r="T114" s="309"/>
      <c r="U114" s="309"/>
      <c r="W114" s="308"/>
      <c r="X114" s="309"/>
      <c r="Y114" s="309"/>
      <c r="Z114" s="309"/>
      <c r="AA114" s="308"/>
      <c r="AB114" s="309"/>
      <c r="AC114" s="309"/>
      <c r="AD114" s="309"/>
      <c r="AE114" s="309"/>
      <c r="AF114" s="309"/>
      <c r="AH114" s="308"/>
      <c r="AI114" s="309"/>
      <c r="AJ114" s="309"/>
      <c r="AK114" s="309"/>
      <c r="AL114" s="308"/>
      <c r="AM114" s="309"/>
      <c r="AN114" s="309"/>
      <c r="AO114" s="309"/>
      <c r="AP114" s="309"/>
      <c r="AQ114" s="309"/>
    </row>
    <row r="115" spans="1:43" ht="15" thickBot="1" x14ac:dyDescent="0.4">
      <c r="A115" s="256" t="s">
        <v>114</v>
      </c>
      <c r="B115" s="257"/>
      <c r="C115" s="257" t="s">
        <v>115</v>
      </c>
      <c r="D115" s="257"/>
      <c r="E115" s="256" t="s">
        <v>114</v>
      </c>
      <c r="F115" s="257"/>
      <c r="G115" s="257"/>
      <c r="H115" s="257" t="s">
        <v>115</v>
      </c>
      <c r="I115" s="257"/>
      <c r="J115" s="258"/>
      <c r="L115" s="307"/>
      <c r="M115" s="307"/>
      <c r="N115" s="307"/>
      <c r="O115" s="307"/>
      <c r="P115" s="307"/>
      <c r="Q115" s="307"/>
      <c r="R115" s="307"/>
      <c r="S115" s="307"/>
      <c r="T115" s="307"/>
      <c r="U115" s="307"/>
      <c r="W115" s="307"/>
      <c r="X115" s="307"/>
      <c r="Y115" s="307"/>
      <c r="Z115" s="307"/>
      <c r="AA115" s="307"/>
      <c r="AB115" s="307"/>
      <c r="AC115" s="307"/>
      <c r="AD115" s="307"/>
      <c r="AE115" s="307"/>
      <c r="AF115" s="307"/>
      <c r="AH115" s="307"/>
      <c r="AI115" s="307"/>
      <c r="AJ115" s="307"/>
      <c r="AK115" s="307"/>
      <c r="AL115" s="307"/>
      <c r="AM115" s="307"/>
      <c r="AN115" s="307"/>
      <c r="AO115" s="307"/>
      <c r="AP115" s="307"/>
      <c r="AQ115" s="307"/>
    </row>
    <row r="116" spans="1:43" x14ac:dyDescent="0.35">
      <c r="A116" s="158" t="s">
        <v>1</v>
      </c>
      <c r="B116" s="136">
        <v>65</v>
      </c>
      <c r="C116" s="55" t="s">
        <v>32</v>
      </c>
      <c r="D116">
        <v>33</v>
      </c>
      <c r="E116" s="69" t="s">
        <v>1</v>
      </c>
      <c r="G116" s="52">
        <v>41</v>
      </c>
      <c r="H116" s="55" t="s">
        <v>32</v>
      </c>
      <c r="J116">
        <v>13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42</v>
      </c>
      <c r="C117" s="55" t="s">
        <v>116</v>
      </c>
      <c r="D117">
        <v>26</v>
      </c>
      <c r="E117" s="69" t="s">
        <v>2</v>
      </c>
      <c r="G117" s="48">
        <v>17</v>
      </c>
      <c r="H117" s="55" t="s">
        <v>116</v>
      </c>
      <c r="J117" s="54">
        <v>17</v>
      </c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51</v>
      </c>
      <c r="C118" s="55" t="s">
        <v>34</v>
      </c>
      <c r="D118">
        <v>31</v>
      </c>
      <c r="E118" s="69" t="s">
        <v>3</v>
      </c>
      <c r="G118" s="48">
        <v>16</v>
      </c>
      <c r="H118" s="55" t="s">
        <v>34</v>
      </c>
      <c r="J118">
        <v>17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11</v>
      </c>
      <c r="C119" s="55" t="s">
        <v>35</v>
      </c>
      <c r="D119">
        <v>15</v>
      </c>
      <c r="E119" s="69" t="s">
        <v>4</v>
      </c>
      <c r="G119" s="48">
        <v>6</v>
      </c>
      <c r="H119" s="55" t="s">
        <v>35</v>
      </c>
      <c r="J119">
        <v>11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4</v>
      </c>
      <c r="C120" s="56" t="s">
        <v>36</v>
      </c>
      <c r="D120">
        <v>19</v>
      </c>
      <c r="E120" s="69" t="s">
        <v>5</v>
      </c>
      <c r="G120" s="48">
        <v>1</v>
      </c>
      <c r="H120" s="56" t="s">
        <v>36</v>
      </c>
      <c r="J120">
        <v>6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7</v>
      </c>
      <c r="C121" s="55" t="s">
        <v>37</v>
      </c>
      <c r="D121">
        <v>19</v>
      </c>
      <c r="E121" s="69" t="s">
        <v>6</v>
      </c>
      <c r="G121" s="48">
        <v>0</v>
      </c>
      <c r="H121" s="55" t="s">
        <v>37</v>
      </c>
      <c r="J121">
        <v>6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37</v>
      </c>
      <c r="E122" s="69" t="s">
        <v>8</v>
      </c>
      <c r="G122" s="48">
        <v>0</v>
      </c>
      <c r="H122" s="55" t="s">
        <v>38</v>
      </c>
      <c r="J122">
        <v>11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48">
        <v>0</v>
      </c>
      <c r="J123" s="54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J124" s="54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180</v>
      </c>
      <c r="C125" s="51"/>
      <c r="D125" s="57">
        <f>SUM(D116:D124)</f>
        <v>180</v>
      </c>
      <c r="E125" s="51"/>
      <c r="F125" s="51"/>
      <c r="G125" s="53">
        <f>SUM(G116:G124)</f>
        <v>81</v>
      </c>
      <c r="H125" s="51"/>
      <c r="I125" s="51"/>
      <c r="J125" s="71">
        <f>SUM(J116:J122)</f>
        <v>81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161</v>
      </c>
      <c r="B127" s="104">
        <f>B12</f>
        <v>51</v>
      </c>
      <c r="D127" s="300" t="s">
        <v>513</v>
      </c>
      <c r="E127" s="301"/>
      <c r="F127" s="302"/>
      <c r="G127" s="104">
        <f>D25</f>
        <v>-1070</v>
      </c>
    </row>
    <row r="128" spans="1:43" ht="29.5" thickBot="1" x14ac:dyDescent="0.4">
      <c r="A128" s="105" t="s">
        <v>162</v>
      </c>
      <c r="B128" s="101">
        <f>K111</f>
        <v>137</v>
      </c>
      <c r="D128" s="303" t="s">
        <v>514</v>
      </c>
      <c r="E128" s="304"/>
      <c r="F128" s="305"/>
      <c r="G128" s="110">
        <f>((C25-B129)/B25)</f>
        <v>0.86855177684371421</v>
      </c>
      <c r="N128" s="122"/>
      <c r="P128" s="55"/>
    </row>
    <row r="129" spans="1:17" ht="43.5" x14ac:dyDescent="0.35">
      <c r="A129" s="105" t="s">
        <v>557</v>
      </c>
      <c r="B129" s="126">
        <v>650</v>
      </c>
      <c r="M129" s="12"/>
      <c r="N129" s="122"/>
      <c r="P129" s="55"/>
    </row>
    <row r="130" spans="1:17" ht="29.5" thickBot="1" x14ac:dyDescent="0.4">
      <c r="A130" s="105" t="s">
        <v>198</v>
      </c>
      <c r="B130" s="101">
        <f>B125</f>
        <v>180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12015</v>
      </c>
      <c r="D131" s="297" t="s">
        <v>82</v>
      </c>
      <c r="E131" s="298"/>
      <c r="F131" s="299"/>
      <c r="G131" s="111">
        <f>B100</f>
        <v>268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x14ac:dyDescent="0.35">
      <c r="M133" s="12"/>
      <c r="N133" s="122"/>
      <c r="P133" s="55"/>
    </row>
    <row r="134" spans="1:17" x14ac:dyDescent="0.35">
      <c r="M134" s="12"/>
      <c r="N134" s="122"/>
      <c r="P134" s="55"/>
    </row>
    <row r="135" spans="1:17" x14ac:dyDescent="0.35">
      <c r="M135" s="12"/>
      <c r="N135" s="122"/>
      <c r="O135" s="12"/>
    </row>
    <row r="136" spans="1:17" x14ac:dyDescent="0.35">
      <c r="M136" s="12"/>
      <c r="N136" s="122"/>
      <c r="O136" s="12"/>
    </row>
    <row r="137" spans="1:17" x14ac:dyDescent="0.35">
      <c r="M137" s="12"/>
      <c r="O137" s="117"/>
      <c r="Q137" s="58"/>
    </row>
  </sheetData>
  <mergeCells count="35">
    <mergeCell ref="D131:F131"/>
    <mergeCell ref="AH115:AI115"/>
    <mergeCell ref="AJ115:AK115"/>
    <mergeCell ref="AL115:AN115"/>
    <mergeCell ref="AO115:AQ115"/>
    <mergeCell ref="D127:F127"/>
    <mergeCell ref="D128:F128"/>
    <mergeCell ref="P115:R115"/>
    <mergeCell ref="S115:U115"/>
    <mergeCell ref="W115:X115"/>
    <mergeCell ref="Y115:Z115"/>
    <mergeCell ref="AA115:AC115"/>
    <mergeCell ref="AD115:AF115"/>
    <mergeCell ref="W114:Z114"/>
    <mergeCell ref="AA114:AF114"/>
    <mergeCell ref="AH114:AK114"/>
    <mergeCell ref="AL114:AQ114"/>
    <mergeCell ref="A115:B115"/>
    <mergeCell ref="C115:D115"/>
    <mergeCell ref="E115:G115"/>
    <mergeCell ref="H115:J115"/>
    <mergeCell ref="L115:M115"/>
    <mergeCell ref="N115:O115"/>
    <mergeCell ref="P114:U114"/>
    <mergeCell ref="A107:D107"/>
    <mergeCell ref="A113:J113"/>
    <mergeCell ref="A114:D114"/>
    <mergeCell ref="E114:J114"/>
    <mergeCell ref="L114:O114"/>
    <mergeCell ref="A106:D106"/>
    <mergeCell ref="A15:D15"/>
    <mergeCell ref="A28:C28"/>
    <mergeCell ref="A39:E39"/>
    <mergeCell ref="A104:D104"/>
    <mergeCell ref="A105:D105"/>
  </mergeCells>
  <printOptions horizontalCentered="1" verticalCentered="1"/>
  <pageMargins left="1" right="1" top="0.4" bottom="0.4" header="0.75" footer="0.3"/>
  <pageSetup scale="66" fitToHeight="0" orientation="portrait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56"/>
  <sheetViews>
    <sheetView topLeftCell="A16" workbookViewId="0">
      <selection activeCell="C30" sqref="C30:C32"/>
    </sheetView>
  </sheetViews>
  <sheetFormatPr defaultRowHeight="14.5" x14ac:dyDescent="0.35"/>
  <cols>
    <col min="1" max="1" width="28.8164062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4" ht="17.5" thickBot="1" x14ac:dyDescent="0.45">
      <c r="A1" s="1" t="s">
        <v>0</v>
      </c>
      <c r="D1" s="8" t="s">
        <v>39</v>
      </c>
    </row>
    <row r="2" spans="1:4" ht="15" thickTop="1" x14ac:dyDescent="0.35">
      <c r="A2" s="8" t="s">
        <v>1</v>
      </c>
      <c r="B2">
        <v>47</v>
      </c>
    </row>
    <row r="3" spans="1:4" x14ac:dyDescent="0.35">
      <c r="A3" s="8" t="s">
        <v>2</v>
      </c>
      <c r="B3">
        <v>18</v>
      </c>
    </row>
    <row r="4" spans="1:4" x14ac:dyDescent="0.35">
      <c r="A4" s="8" t="s">
        <v>3</v>
      </c>
      <c r="B4">
        <v>70</v>
      </c>
    </row>
    <row r="5" spans="1:4" x14ac:dyDescent="0.35">
      <c r="A5" s="8" t="s">
        <v>4</v>
      </c>
      <c r="B5">
        <v>5</v>
      </c>
    </row>
    <row r="6" spans="1:4" x14ac:dyDescent="0.35">
      <c r="A6" s="8" t="s">
        <v>9</v>
      </c>
      <c r="B6">
        <v>0</v>
      </c>
    </row>
    <row r="7" spans="1:4" x14ac:dyDescent="0.35">
      <c r="A7" s="8" t="s">
        <v>10</v>
      </c>
      <c r="B7">
        <v>0</v>
      </c>
    </row>
    <row r="8" spans="1:4" x14ac:dyDescent="0.35">
      <c r="A8" s="8" t="s">
        <v>5</v>
      </c>
      <c r="B8">
        <v>1</v>
      </c>
    </row>
    <row r="9" spans="1:4" x14ac:dyDescent="0.35">
      <c r="A9" s="8" t="s">
        <v>11</v>
      </c>
      <c r="B9">
        <v>0</v>
      </c>
    </row>
    <row r="10" spans="1:4" x14ac:dyDescent="0.35">
      <c r="A10" s="8" t="s">
        <v>12</v>
      </c>
      <c r="B10">
        <v>0</v>
      </c>
    </row>
    <row r="11" spans="1:4" x14ac:dyDescent="0.35">
      <c r="A11" s="8" t="s">
        <v>6</v>
      </c>
      <c r="B11">
        <v>0</v>
      </c>
    </row>
    <row r="12" spans="1:4" x14ac:dyDescent="0.35">
      <c r="A12" s="8" t="s">
        <v>13</v>
      </c>
      <c r="B12">
        <v>0</v>
      </c>
    </row>
    <row r="13" spans="1:4" x14ac:dyDescent="0.35">
      <c r="A13" s="8" t="s">
        <v>14</v>
      </c>
      <c r="B13">
        <v>0</v>
      </c>
    </row>
    <row r="14" spans="1:4" x14ac:dyDescent="0.35">
      <c r="A14" s="8" t="s">
        <v>7</v>
      </c>
      <c r="B14">
        <v>40</v>
      </c>
    </row>
    <row r="15" spans="1:4" x14ac:dyDescent="0.35">
      <c r="A15" s="8" t="s">
        <v>8</v>
      </c>
      <c r="B15">
        <v>0</v>
      </c>
    </row>
    <row r="16" spans="1:4" x14ac:dyDescent="0.35">
      <c r="A16" s="8" t="s">
        <v>20</v>
      </c>
      <c r="B16">
        <v>0</v>
      </c>
    </row>
    <row r="17" spans="1:8" x14ac:dyDescent="0.35">
      <c r="A17" s="2" t="s">
        <v>15</v>
      </c>
      <c r="B17" s="3">
        <f>SUM(B2:B16)</f>
        <v>181</v>
      </c>
    </row>
    <row r="18" spans="1:8" ht="15" thickBot="1" x14ac:dyDescent="0.4"/>
    <row r="19" spans="1:8" ht="17" x14ac:dyDescent="0.4">
      <c r="A19" s="248" t="s">
        <v>17</v>
      </c>
      <c r="B19" s="249"/>
      <c r="C19" s="249"/>
      <c r="D19" s="250"/>
      <c r="F19" s="242" t="s">
        <v>59</v>
      </c>
      <c r="G19" s="243"/>
      <c r="H19" s="244"/>
    </row>
    <row r="20" spans="1:8" ht="30.5" thickBot="1" x14ac:dyDescent="0.4">
      <c r="A20" s="16"/>
      <c r="B20" s="28" t="s">
        <v>57</v>
      </c>
      <c r="C20" s="28" t="s">
        <v>58</v>
      </c>
      <c r="D20" s="29" t="s">
        <v>21</v>
      </c>
      <c r="F20" s="245"/>
      <c r="G20" s="246"/>
      <c r="H20" s="247"/>
    </row>
    <row r="21" spans="1:8" ht="15" thickTop="1" x14ac:dyDescent="0.35">
      <c r="A21" s="17" t="s">
        <v>1</v>
      </c>
      <c r="B21" s="30">
        <v>5826</v>
      </c>
      <c r="C21" s="30">
        <v>5483</v>
      </c>
      <c r="D21" s="31">
        <f>C21-B21</f>
        <v>-343</v>
      </c>
      <c r="F21" s="22" t="s">
        <v>1</v>
      </c>
      <c r="H21" s="23">
        <v>190</v>
      </c>
    </row>
    <row r="22" spans="1:8" x14ac:dyDescent="0.35">
      <c r="A22" s="17" t="s">
        <v>2</v>
      </c>
      <c r="B22" s="30">
        <v>6142</v>
      </c>
      <c r="C22" s="30">
        <v>6275</v>
      </c>
      <c r="D22" s="31">
        <f t="shared" ref="D22:D36" si="0">C22-B22</f>
        <v>133</v>
      </c>
      <c r="E22" s="12"/>
      <c r="F22" s="22" t="s">
        <v>2</v>
      </c>
      <c r="H22" s="23">
        <v>269</v>
      </c>
    </row>
    <row r="23" spans="1:8" x14ac:dyDescent="0.35">
      <c r="A23" s="17" t="s">
        <v>3</v>
      </c>
      <c r="B23" s="30">
        <v>1065</v>
      </c>
      <c r="C23" s="30">
        <v>1067</v>
      </c>
      <c r="D23" s="31">
        <f t="shared" si="0"/>
        <v>2</v>
      </c>
      <c r="E23" s="12"/>
      <c r="F23" s="22" t="s">
        <v>3</v>
      </c>
      <c r="H23" s="23">
        <v>48</v>
      </c>
    </row>
    <row r="24" spans="1:8" x14ac:dyDescent="0.35">
      <c r="A24" s="17" t="s">
        <v>4</v>
      </c>
      <c r="B24" s="30">
        <v>186</v>
      </c>
      <c r="C24" s="30">
        <v>196</v>
      </c>
      <c r="D24" s="31">
        <f t="shared" si="0"/>
        <v>10</v>
      </c>
      <c r="E24" s="12"/>
      <c r="F24" s="22" t="s">
        <v>4</v>
      </c>
      <c r="H24" s="23">
        <v>8</v>
      </c>
    </row>
    <row r="25" spans="1:8" x14ac:dyDescent="0.35">
      <c r="A25" s="17" t="s">
        <v>9</v>
      </c>
      <c r="B25" s="30">
        <v>9</v>
      </c>
      <c r="C25" s="30">
        <v>11</v>
      </c>
      <c r="D25" s="31">
        <f t="shared" si="0"/>
        <v>2</v>
      </c>
      <c r="E25" s="12"/>
      <c r="F25" s="22" t="s">
        <v>9</v>
      </c>
      <c r="H25" s="23">
        <v>0</v>
      </c>
    </row>
    <row r="26" spans="1:8" x14ac:dyDescent="0.35">
      <c r="A26" s="17" t="s">
        <v>10</v>
      </c>
      <c r="B26" s="30">
        <v>11</v>
      </c>
      <c r="C26" s="30">
        <v>10</v>
      </c>
      <c r="D26" s="31">
        <f t="shared" si="0"/>
        <v>-1</v>
      </c>
      <c r="E26" s="12"/>
      <c r="F26" s="22" t="s">
        <v>10</v>
      </c>
      <c r="H26" s="23">
        <v>0</v>
      </c>
    </row>
    <row r="27" spans="1:8" x14ac:dyDescent="0.35">
      <c r="A27" s="17" t="s">
        <v>5</v>
      </c>
      <c r="B27" s="30">
        <v>130</v>
      </c>
      <c r="C27" s="30">
        <v>144</v>
      </c>
      <c r="D27" s="31">
        <f t="shared" si="0"/>
        <v>14</v>
      </c>
      <c r="E27" s="12"/>
      <c r="F27" s="22" t="s">
        <v>5</v>
      </c>
      <c r="H27" s="23">
        <v>10</v>
      </c>
    </row>
    <row r="28" spans="1:8" x14ac:dyDescent="0.35">
      <c r="A28" s="17" t="s">
        <v>11</v>
      </c>
      <c r="B28" s="30">
        <v>6</v>
      </c>
      <c r="C28" s="30">
        <v>9</v>
      </c>
      <c r="D28" s="31">
        <f t="shared" si="0"/>
        <v>3</v>
      </c>
      <c r="E28" s="12"/>
      <c r="F28" s="22" t="s">
        <v>11</v>
      </c>
      <c r="H28" s="23">
        <v>0</v>
      </c>
    </row>
    <row r="29" spans="1:8" x14ac:dyDescent="0.35">
      <c r="A29" s="17" t="s">
        <v>12</v>
      </c>
      <c r="B29" s="30">
        <v>4</v>
      </c>
      <c r="C29" s="30">
        <v>2</v>
      </c>
      <c r="D29" s="31">
        <f t="shared" si="0"/>
        <v>-2</v>
      </c>
      <c r="E29" s="12"/>
      <c r="F29" s="22" t="s">
        <v>12</v>
      </c>
      <c r="H29" s="23">
        <v>0</v>
      </c>
    </row>
    <row r="30" spans="1:8" x14ac:dyDescent="0.35">
      <c r="A30" s="17" t="s">
        <v>6</v>
      </c>
      <c r="B30" s="30">
        <v>61</v>
      </c>
      <c r="C30" s="30">
        <v>46</v>
      </c>
      <c r="D30" s="31">
        <f t="shared" si="0"/>
        <v>-15</v>
      </c>
      <c r="E30" s="12"/>
      <c r="F30" s="22" t="s">
        <v>6</v>
      </c>
      <c r="H30" s="23">
        <v>2</v>
      </c>
    </row>
    <row r="31" spans="1:8" x14ac:dyDescent="0.35">
      <c r="A31" s="17" t="s">
        <v>13</v>
      </c>
      <c r="B31" s="30">
        <v>0</v>
      </c>
      <c r="C31" s="30">
        <v>0</v>
      </c>
      <c r="D31" s="31">
        <f t="shared" si="0"/>
        <v>0</v>
      </c>
      <c r="E31" s="12"/>
      <c r="F31" s="240" t="s">
        <v>13</v>
      </c>
      <c r="G31" s="241"/>
      <c r="H31" s="23">
        <v>0</v>
      </c>
    </row>
    <row r="32" spans="1:8" x14ac:dyDescent="0.35">
      <c r="A32" s="17" t="s">
        <v>14</v>
      </c>
      <c r="B32" s="30">
        <v>4</v>
      </c>
      <c r="C32" s="30">
        <v>3</v>
      </c>
      <c r="D32" s="31">
        <f t="shared" si="0"/>
        <v>-1</v>
      </c>
      <c r="E32" s="12"/>
      <c r="F32" s="240" t="s">
        <v>14</v>
      </c>
      <c r="G32" s="241"/>
      <c r="H32" s="23">
        <v>0</v>
      </c>
    </row>
    <row r="33" spans="1:14" x14ac:dyDescent="0.35">
      <c r="A33" s="17" t="s">
        <v>7</v>
      </c>
      <c r="B33" s="30">
        <v>111</v>
      </c>
      <c r="C33" s="30">
        <v>170</v>
      </c>
      <c r="D33" s="31">
        <f t="shared" si="0"/>
        <v>59</v>
      </c>
      <c r="E33" s="12"/>
      <c r="F33" s="22" t="s">
        <v>7</v>
      </c>
      <c r="H33" s="23">
        <v>0</v>
      </c>
    </row>
    <row r="34" spans="1:14" x14ac:dyDescent="0.35">
      <c r="A34" s="17" t="s">
        <v>8</v>
      </c>
      <c r="B34" s="15">
        <v>58</v>
      </c>
      <c r="C34" s="15">
        <v>61</v>
      </c>
      <c r="D34" s="18">
        <f t="shared" si="0"/>
        <v>3</v>
      </c>
      <c r="E34" s="12"/>
      <c r="F34" s="22" t="s">
        <v>8</v>
      </c>
      <c r="H34" s="23">
        <v>0</v>
      </c>
    </row>
    <row r="35" spans="1:14" x14ac:dyDescent="0.35">
      <c r="A35" s="17" t="s">
        <v>20</v>
      </c>
      <c r="B35" s="15">
        <v>60</v>
      </c>
      <c r="C35" s="15">
        <v>81</v>
      </c>
      <c r="D35" s="18">
        <f t="shared" si="0"/>
        <v>21</v>
      </c>
      <c r="E35" s="12"/>
      <c r="F35" s="22" t="s">
        <v>20</v>
      </c>
      <c r="H35" s="23">
        <v>8</v>
      </c>
    </row>
    <row r="36" spans="1:14" ht="15" thickBot="1" x14ac:dyDescent="0.4">
      <c r="A36" s="19"/>
      <c r="B36" s="20">
        <f>SUM(B21:B35)</f>
        <v>13673</v>
      </c>
      <c r="C36" s="20">
        <f>SUM(C21:C35)</f>
        <v>13558</v>
      </c>
      <c r="D36" s="21">
        <f t="shared" si="0"/>
        <v>-115</v>
      </c>
      <c r="E36" s="12"/>
      <c r="F36" s="24"/>
      <c r="G36" s="25"/>
      <c r="H36" s="26">
        <f>SUM(H21:H35)</f>
        <v>535</v>
      </c>
    </row>
    <row r="38" spans="1:14" ht="17.5" thickBot="1" x14ac:dyDescent="0.45">
      <c r="A38" s="1" t="s">
        <v>41</v>
      </c>
    </row>
    <row r="39" spans="1:14" ht="29.5" thickTop="1" x14ac:dyDescent="0.35">
      <c r="B39" s="10" t="s">
        <v>40</v>
      </c>
      <c r="C39" s="10" t="s">
        <v>2</v>
      </c>
      <c r="D39" s="27" t="s">
        <v>3</v>
      </c>
      <c r="E39" s="10" t="s">
        <v>48</v>
      </c>
      <c r="F39" s="10" t="s">
        <v>49</v>
      </c>
      <c r="G39" s="10" t="s">
        <v>50</v>
      </c>
      <c r="H39" s="10" t="s">
        <v>7</v>
      </c>
      <c r="I39" s="10" t="s">
        <v>55</v>
      </c>
      <c r="J39" s="10" t="s">
        <v>42</v>
      </c>
      <c r="K39" s="10"/>
      <c r="L39" s="10"/>
      <c r="M39" s="10"/>
      <c r="N39" s="10"/>
    </row>
    <row r="40" spans="1:14" x14ac:dyDescent="0.35">
      <c r="A40" s="8" t="s">
        <v>32</v>
      </c>
      <c r="B40" s="9">
        <v>945</v>
      </c>
      <c r="C40" s="9">
        <v>1028</v>
      </c>
      <c r="D40" s="9">
        <v>181</v>
      </c>
      <c r="E40" s="9">
        <v>48</v>
      </c>
      <c r="F40" s="9">
        <v>29</v>
      </c>
      <c r="G40" s="9">
        <v>10</v>
      </c>
      <c r="H40" s="9">
        <v>1</v>
      </c>
      <c r="I40" s="9">
        <v>68</v>
      </c>
      <c r="J40" s="9">
        <f t="shared" ref="J40:J46" si="1">SUM(B40:I40)</f>
        <v>2310</v>
      </c>
    </row>
    <row r="41" spans="1:14" x14ac:dyDescent="0.35">
      <c r="A41" s="8" t="s">
        <v>33</v>
      </c>
      <c r="B41" s="9">
        <v>981</v>
      </c>
      <c r="C41" s="9">
        <v>1052</v>
      </c>
      <c r="D41" s="9">
        <v>160</v>
      </c>
      <c r="E41" s="9">
        <v>53</v>
      </c>
      <c r="F41" s="9">
        <v>32</v>
      </c>
      <c r="G41" s="9">
        <v>15</v>
      </c>
      <c r="H41" s="9">
        <v>22</v>
      </c>
      <c r="I41" s="9">
        <v>0</v>
      </c>
      <c r="J41" s="9">
        <f t="shared" si="1"/>
        <v>2315</v>
      </c>
    </row>
    <row r="42" spans="1:14" x14ac:dyDescent="0.35">
      <c r="A42" s="8" t="s">
        <v>34</v>
      </c>
      <c r="B42" s="9">
        <v>994</v>
      </c>
      <c r="C42" s="9">
        <v>1105</v>
      </c>
      <c r="D42" s="9">
        <v>139</v>
      </c>
      <c r="E42" s="9">
        <v>37</v>
      </c>
      <c r="F42" s="9">
        <v>21</v>
      </c>
      <c r="G42" s="9">
        <v>5</v>
      </c>
      <c r="H42" s="9">
        <v>1</v>
      </c>
      <c r="I42" s="9">
        <v>0</v>
      </c>
      <c r="J42" s="9">
        <f t="shared" si="1"/>
        <v>2302</v>
      </c>
    </row>
    <row r="43" spans="1:14" x14ac:dyDescent="0.35">
      <c r="A43" s="8" t="s">
        <v>35</v>
      </c>
      <c r="B43" s="9">
        <v>780</v>
      </c>
      <c r="C43" s="9">
        <v>976</v>
      </c>
      <c r="D43" s="9">
        <v>150</v>
      </c>
      <c r="E43" s="9">
        <v>23</v>
      </c>
      <c r="F43" s="9">
        <v>23</v>
      </c>
      <c r="G43" s="9">
        <v>9</v>
      </c>
      <c r="H43" s="9">
        <v>2</v>
      </c>
      <c r="I43" s="9">
        <v>0</v>
      </c>
      <c r="J43" s="9">
        <f t="shared" si="1"/>
        <v>1963</v>
      </c>
    </row>
    <row r="44" spans="1:14" x14ac:dyDescent="0.35">
      <c r="A44" s="8" t="s">
        <v>36</v>
      </c>
      <c r="B44" s="9">
        <v>563</v>
      </c>
      <c r="C44" s="9">
        <v>623</v>
      </c>
      <c r="D44" s="9">
        <v>139</v>
      </c>
      <c r="E44" s="9">
        <v>15</v>
      </c>
      <c r="F44" s="9">
        <v>12</v>
      </c>
      <c r="G44" s="9">
        <v>3</v>
      </c>
      <c r="H44" s="9">
        <v>28</v>
      </c>
      <c r="I44" s="9">
        <v>1</v>
      </c>
      <c r="J44" s="9">
        <f t="shared" si="1"/>
        <v>1384</v>
      </c>
    </row>
    <row r="45" spans="1:14" x14ac:dyDescent="0.35">
      <c r="A45" s="8" t="s">
        <v>37</v>
      </c>
      <c r="B45" s="9">
        <v>503</v>
      </c>
      <c r="C45" s="9">
        <v>555</v>
      </c>
      <c r="D45" s="9">
        <v>98</v>
      </c>
      <c r="E45" s="9">
        <v>14</v>
      </c>
      <c r="F45" s="9">
        <v>14</v>
      </c>
      <c r="G45" s="9">
        <v>2</v>
      </c>
      <c r="H45" s="9">
        <v>9</v>
      </c>
      <c r="I45" s="9">
        <v>0</v>
      </c>
      <c r="J45" s="9">
        <f t="shared" si="1"/>
        <v>1195</v>
      </c>
    </row>
    <row r="46" spans="1:14" x14ac:dyDescent="0.35">
      <c r="A46" s="8" t="s">
        <v>38</v>
      </c>
      <c r="B46" s="9">
        <v>746</v>
      </c>
      <c r="C46" s="9">
        <v>963</v>
      </c>
      <c r="D46" s="9">
        <v>200</v>
      </c>
      <c r="E46" s="9">
        <v>30</v>
      </c>
      <c r="F46" s="9">
        <v>26</v>
      </c>
      <c r="G46" s="9">
        <v>5</v>
      </c>
      <c r="H46" s="9">
        <v>107</v>
      </c>
      <c r="I46" s="9">
        <v>12</v>
      </c>
      <c r="J46" s="9">
        <f t="shared" si="1"/>
        <v>2089</v>
      </c>
    </row>
    <row r="47" spans="1:14" ht="15" thickBot="1" x14ac:dyDescent="0.4">
      <c r="B47" s="13">
        <f>SUM(B40:B46)</f>
        <v>5512</v>
      </c>
      <c r="C47" s="13">
        <f t="shared" ref="C47:I47" si="2">SUM(C40:C46)</f>
        <v>6302</v>
      </c>
      <c r="D47" s="13">
        <f t="shared" si="2"/>
        <v>1067</v>
      </c>
      <c r="E47" s="13">
        <f t="shared" si="2"/>
        <v>220</v>
      </c>
      <c r="F47" s="13">
        <f t="shared" si="2"/>
        <v>157</v>
      </c>
      <c r="G47" s="13">
        <f t="shared" si="2"/>
        <v>49</v>
      </c>
      <c r="H47" s="13">
        <f t="shared" si="2"/>
        <v>170</v>
      </c>
      <c r="I47" s="13">
        <f t="shared" si="2"/>
        <v>81</v>
      </c>
      <c r="J47" s="13">
        <f>SUM(J40:J46)</f>
        <v>13558</v>
      </c>
    </row>
    <row r="48" spans="1:14" ht="15" thickTop="1" x14ac:dyDescent="0.35"/>
    <row r="50" spans="1:13" x14ac:dyDescent="0.35">
      <c r="A50" s="34" t="s">
        <v>60</v>
      </c>
      <c r="B50" s="34">
        <f>B17</f>
        <v>181</v>
      </c>
    </row>
    <row r="51" spans="1:13" ht="35.25" customHeight="1" x14ac:dyDescent="0.35">
      <c r="A51" s="35" t="s">
        <v>63</v>
      </c>
      <c r="B51" s="35">
        <v>968</v>
      </c>
      <c r="M51">
        <v>12842</v>
      </c>
    </row>
    <row r="52" spans="1:13" x14ac:dyDescent="0.35">
      <c r="A52" s="34" t="s">
        <v>61</v>
      </c>
      <c r="B52" s="34">
        <f>H36</f>
        <v>535</v>
      </c>
    </row>
    <row r="53" spans="1:13" x14ac:dyDescent="0.35">
      <c r="A53" s="34" t="s">
        <v>27</v>
      </c>
      <c r="B53" s="34">
        <f>C36</f>
        <v>13558</v>
      </c>
    </row>
    <row r="55" spans="1:13" x14ac:dyDescent="0.35">
      <c r="A55" s="34" t="s">
        <v>54</v>
      </c>
      <c r="B55" s="34">
        <f>D36</f>
        <v>-115</v>
      </c>
    </row>
    <row r="56" spans="1:13" x14ac:dyDescent="0.35">
      <c r="A56" s="34" t="s">
        <v>29</v>
      </c>
      <c r="B56" s="36">
        <f>((C36-B51)/B36)</f>
        <v>0.92079280333503988</v>
      </c>
    </row>
  </sheetData>
  <mergeCells count="4">
    <mergeCell ref="A19:D19"/>
    <mergeCell ref="F19:H20"/>
    <mergeCell ref="F31:G31"/>
    <mergeCell ref="F32:G32"/>
  </mergeCells>
  <pageMargins left="0.7" right="0.7" top="0.75" bottom="0.75" header="0.3" footer="0.3"/>
  <pageSetup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3FD14-5A38-47F9-8AF3-308DAA8FE300}">
  <sheetPr>
    <pageSetUpPr fitToPage="1"/>
  </sheetPr>
  <dimension ref="A2:AQ138"/>
  <sheetViews>
    <sheetView zoomScaleNormal="100" zoomScalePageLayoutView="75" workbookViewId="0">
      <selection activeCell="B10" sqref="B10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30</v>
      </c>
    </row>
    <row r="5" spans="1:13" x14ac:dyDescent="0.35">
      <c r="A5" s="145" t="s">
        <v>2</v>
      </c>
      <c r="B5" s="54">
        <v>11</v>
      </c>
    </row>
    <row r="6" spans="1:13" x14ac:dyDescent="0.35">
      <c r="A6" s="145" t="s">
        <v>3</v>
      </c>
      <c r="B6" s="54">
        <v>25</v>
      </c>
    </row>
    <row r="7" spans="1:13" x14ac:dyDescent="0.35">
      <c r="A7" s="145" t="s">
        <v>4</v>
      </c>
      <c r="B7" s="54">
        <v>2</v>
      </c>
    </row>
    <row r="8" spans="1:13" x14ac:dyDescent="0.35">
      <c r="A8" s="145" t="s">
        <v>5</v>
      </c>
      <c r="B8" s="54">
        <v>0</v>
      </c>
    </row>
    <row r="9" spans="1:13" x14ac:dyDescent="0.35">
      <c r="A9" s="145" t="s">
        <v>6</v>
      </c>
      <c r="B9" s="54">
        <v>2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70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48" t="s">
        <v>17</v>
      </c>
      <c r="B15" s="249"/>
      <c r="C15" s="249"/>
      <c r="D15" s="250"/>
      <c r="E15" s="8"/>
      <c r="F15" s="112" t="s">
        <v>117</v>
      </c>
    </row>
    <row r="16" spans="1:13" ht="30.5" thickBot="1" x14ac:dyDescent="0.4">
      <c r="A16" s="148"/>
      <c r="B16" s="28" t="s">
        <v>586</v>
      </c>
      <c r="C16" s="28" t="s">
        <v>587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4360</v>
      </c>
      <c r="C17" s="30">
        <v>4084</v>
      </c>
      <c r="D17" s="143">
        <f>C17-B17</f>
        <v>-276</v>
      </c>
      <c r="M17" s="166"/>
    </row>
    <row r="18" spans="1:17" x14ac:dyDescent="0.35">
      <c r="A18" s="149" t="s">
        <v>2</v>
      </c>
      <c r="B18" s="30">
        <v>6102</v>
      </c>
      <c r="C18" s="30">
        <v>6014</v>
      </c>
      <c r="D18" s="143">
        <f t="shared" ref="D18:D25" si="0">C18-B18</f>
        <v>-88</v>
      </c>
      <c r="E18" s="12"/>
      <c r="M18" s="166"/>
    </row>
    <row r="19" spans="1:17" x14ac:dyDescent="0.35">
      <c r="A19" s="149" t="s">
        <v>3</v>
      </c>
      <c r="B19" s="30">
        <v>1181</v>
      </c>
      <c r="C19" s="30">
        <v>831</v>
      </c>
      <c r="D19" s="143">
        <f t="shared" si="0"/>
        <v>-350</v>
      </c>
      <c r="E19" s="12"/>
      <c r="M19" s="166"/>
    </row>
    <row r="20" spans="1:17" x14ac:dyDescent="0.35">
      <c r="A20" s="149" t="s">
        <v>4</v>
      </c>
      <c r="B20" s="30">
        <v>159</v>
      </c>
      <c r="C20" s="30">
        <v>121</v>
      </c>
      <c r="D20" s="143">
        <f t="shared" si="0"/>
        <v>-38</v>
      </c>
      <c r="E20" s="12"/>
      <c r="M20" s="166"/>
    </row>
    <row r="21" spans="1:17" x14ac:dyDescent="0.35">
      <c r="A21" s="149" t="s">
        <v>5</v>
      </c>
      <c r="B21" s="30">
        <v>186</v>
      </c>
      <c r="C21" s="30">
        <v>198</v>
      </c>
      <c r="D21" s="143">
        <f t="shared" si="0"/>
        <v>12</v>
      </c>
      <c r="E21" s="12"/>
      <c r="M21" s="166"/>
    </row>
    <row r="22" spans="1:17" x14ac:dyDescent="0.35">
      <c r="A22" s="149" t="s">
        <v>6</v>
      </c>
      <c r="B22" s="30">
        <v>107</v>
      </c>
      <c r="C22" s="30">
        <v>42</v>
      </c>
      <c r="D22" s="143">
        <f t="shared" si="0"/>
        <v>-65</v>
      </c>
      <c r="E22" s="12"/>
      <c r="M22" s="166"/>
      <c r="Q22" s="30"/>
    </row>
    <row r="23" spans="1:17" x14ac:dyDescent="0.35">
      <c r="A23" s="149" t="s">
        <v>8</v>
      </c>
      <c r="B23" s="15">
        <v>85</v>
      </c>
      <c r="C23" s="15">
        <v>124</v>
      </c>
      <c r="D23" s="143">
        <f t="shared" si="0"/>
        <v>39</v>
      </c>
      <c r="E23" s="12"/>
      <c r="M23" s="166"/>
    </row>
    <row r="24" spans="1:17" x14ac:dyDescent="0.35">
      <c r="A24" s="149" t="s">
        <v>20</v>
      </c>
      <c r="B24" s="15">
        <v>49</v>
      </c>
      <c r="C24" s="15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12229</v>
      </c>
      <c r="C25" s="37">
        <f>SUM(C17:C24)</f>
        <v>11465</v>
      </c>
      <c r="D25" s="21">
        <f t="shared" si="0"/>
        <v>-764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293" t="s">
        <v>459</v>
      </c>
      <c r="B28" s="294"/>
      <c r="C28" s="295"/>
      <c r="D28" s="117"/>
      <c r="E28" s="12"/>
    </row>
    <row r="29" spans="1:17" x14ac:dyDescent="0.35">
      <c r="A29" s="145" t="s">
        <v>1</v>
      </c>
      <c r="B29" s="30">
        <f>SUM(C17+C20)</f>
        <v>4205</v>
      </c>
      <c r="C29" s="128">
        <f>SUM((B29/B34))</f>
        <v>0.36676842564326212</v>
      </c>
      <c r="D29" s="117"/>
      <c r="E29" s="12"/>
    </row>
    <row r="30" spans="1:17" x14ac:dyDescent="0.35">
      <c r="A30" s="145" t="s">
        <v>2</v>
      </c>
      <c r="B30" s="30">
        <f>SUM(C18+C21)</f>
        <v>6212</v>
      </c>
      <c r="C30" s="128">
        <f>SUM(B30/B34)</f>
        <v>0.5418229393807239</v>
      </c>
      <c r="D30" s="117"/>
      <c r="E30" s="12"/>
    </row>
    <row r="31" spans="1:17" x14ac:dyDescent="0.35">
      <c r="A31" s="145" t="s">
        <v>3</v>
      </c>
      <c r="B31" s="30">
        <f>SUM(C19+C22)</f>
        <v>873</v>
      </c>
      <c r="C31" s="128">
        <f>SUM(B31/B34)</f>
        <v>7.6144788486698645E-2</v>
      </c>
      <c r="D31" s="117"/>
      <c r="E31" s="12"/>
    </row>
    <row r="32" spans="1:17" x14ac:dyDescent="0.35">
      <c r="A32" s="145" t="s">
        <v>8</v>
      </c>
      <c r="B32" s="15">
        <f>C23</f>
        <v>124</v>
      </c>
      <c r="C32" s="129">
        <f>SUM(B32/B34)</f>
        <v>1.0815525512429132E-2</v>
      </c>
      <c r="D32" s="117"/>
      <c r="E32" s="12"/>
    </row>
    <row r="33" spans="1:11" x14ac:dyDescent="0.35">
      <c r="A33" s="145" t="s">
        <v>20</v>
      </c>
      <c r="B33" s="15">
        <f>C24</f>
        <v>51</v>
      </c>
      <c r="C33" s="129">
        <f>SUM(B33/B34)</f>
        <v>4.4483209768861756E-3</v>
      </c>
      <c r="D33" s="117"/>
      <c r="E33" s="12"/>
    </row>
    <row r="34" spans="1:11" ht="15" thickBot="1" x14ac:dyDescent="0.4">
      <c r="A34" s="151"/>
      <c r="B34" s="127">
        <f>SUM(B29:B33)</f>
        <v>11465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0" t="s">
        <v>428</v>
      </c>
      <c r="B39" s="291"/>
      <c r="C39" s="291"/>
      <c r="D39" s="291"/>
      <c r="E39" s="292"/>
      <c r="F39" s="119"/>
    </row>
    <row r="40" spans="1:11" ht="39.75" customHeight="1" thickBot="1" x14ac:dyDescent="0.4">
      <c r="A40" s="148"/>
      <c r="B40" s="28" t="s">
        <v>576</v>
      </c>
      <c r="C40" s="28" t="s">
        <v>587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4059</v>
      </c>
      <c r="C41" s="30">
        <f t="shared" ref="C41:C48" si="1">C17</f>
        <v>4084</v>
      </c>
      <c r="D41" s="120">
        <f>C41-B41</f>
        <v>25</v>
      </c>
      <c r="E41" s="113">
        <f t="shared" ref="E41:E49" si="2">((C41-B41)/B41)*100</f>
        <v>0.61591525006159153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6017</v>
      </c>
      <c r="C42" s="30">
        <f t="shared" si="1"/>
        <v>6014</v>
      </c>
      <c r="D42" s="120">
        <f t="shared" ref="D42:D49" si="3">C42-B42</f>
        <v>-3</v>
      </c>
      <c r="E42" s="113">
        <f t="shared" si="2"/>
        <v>-4.9858733588166858E-2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817</v>
      </c>
      <c r="C43" s="30">
        <f t="shared" si="1"/>
        <v>831</v>
      </c>
      <c r="D43" s="120">
        <f t="shared" si="3"/>
        <v>14</v>
      </c>
      <c r="E43" s="113">
        <f t="shared" si="2"/>
        <v>1.7135862913096693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126</v>
      </c>
      <c r="C44" s="30">
        <f t="shared" si="1"/>
        <v>121</v>
      </c>
      <c r="D44" s="120">
        <f t="shared" si="3"/>
        <v>-5</v>
      </c>
      <c r="E44" s="113">
        <f t="shared" si="2"/>
        <v>-3.9682539682539679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197</v>
      </c>
      <c r="C45" s="30">
        <f t="shared" si="1"/>
        <v>198</v>
      </c>
      <c r="D45" s="120">
        <f t="shared" si="3"/>
        <v>1</v>
      </c>
      <c r="E45" s="113">
        <f t="shared" si="2"/>
        <v>0.50761421319796951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59</v>
      </c>
      <c r="C46" s="30">
        <f t="shared" si="1"/>
        <v>42</v>
      </c>
      <c r="D46" s="120">
        <f t="shared" si="3"/>
        <v>-17</v>
      </c>
      <c r="E46" s="113">
        <f t="shared" si="2"/>
        <v>-28.8135593220339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124</v>
      </c>
      <c r="C47" s="15">
        <f t="shared" si="1"/>
        <v>124</v>
      </c>
      <c r="D47" s="120">
        <f t="shared" si="3"/>
        <v>0</v>
      </c>
      <c r="E47" s="113">
        <f t="shared" si="2"/>
        <v>0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51</v>
      </c>
      <c r="C48" s="15">
        <f t="shared" si="1"/>
        <v>51</v>
      </c>
      <c r="D48" s="120">
        <f t="shared" si="3"/>
        <v>0</v>
      </c>
      <c r="E48" s="113">
        <f t="shared" si="2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11450</v>
      </c>
      <c r="C49" s="115">
        <f>SUM(C41:C48)</f>
        <v>11465</v>
      </c>
      <c r="D49" s="121">
        <f t="shared" si="3"/>
        <v>15</v>
      </c>
      <c r="E49" s="114">
        <f t="shared" si="2"/>
        <v>0.13100436681222707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688</v>
      </c>
      <c r="C54" s="84">
        <v>1010</v>
      </c>
      <c r="D54" s="84">
        <v>113</v>
      </c>
      <c r="E54" s="84">
        <v>23</v>
      </c>
      <c r="F54" s="84">
        <v>35</v>
      </c>
      <c r="G54" s="84">
        <v>8</v>
      </c>
      <c r="H54" s="134">
        <v>17</v>
      </c>
      <c r="I54" s="84">
        <v>41</v>
      </c>
      <c r="J54" s="85">
        <f t="shared" ref="J54:J60" si="4">SUM(A54:I54)</f>
        <v>1935</v>
      </c>
    </row>
    <row r="55" spans="1:14" x14ac:dyDescent="0.35">
      <c r="A55" s="145" t="s">
        <v>33</v>
      </c>
      <c r="B55" s="84">
        <v>681</v>
      </c>
      <c r="C55" s="84">
        <v>1035</v>
      </c>
      <c r="D55" s="84">
        <v>129</v>
      </c>
      <c r="E55" s="84">
        <v>24</v>
      </c>
      <c r="F55" s="84">
        <v>39</v>
      </c>
      <c r="G55" s="84">
        <v>6</v>
      </c>
      <c r="H55" s="134">
        <v>16</v>
      </c>
      <c r="I55" s="84">
        <v>0</v>
      </c>
      <c r="J55" s="85">
        <f t="shared" si="4"/>
        <v>1930</v>
      </c>
    </row>
    <row r="56" spans="1:14" x14ac:dyDescent="0.35">
      <c r="A56" s="145" t="s">
        <v>34</v>
      </c>
      <c r="B56" s="84">
        <v>751</v>
      </c>
      <c r="C56" s="84">
        <v>1052</v>
      </c>
      <c r="D56" s="84">
        <v>134</v>
      </c>
      <c r="E56" s="84">
        <v>29</v>
      </c>
      <c r="F56" s="84">
        <v>24</v>
      </c>
      <c r="G56" s="84">
        <v>11</v>
      </c>
      <c r="H56" s="134">
        <v>21</v>
      </c>
      <c r="I56" s="84">
        <v>0</v>
      </c>
      <c r="J56" s="85">
        <f t="shared" si="4"/>
        <v>2022</v>
      </c>
    </row>
    <row r="57" spans="1:14" x14ac:dyDescent="0.35">
      <c r="A57" s="145" t="s">
        <v>35</v>
      </c>
      <c r="B57" s="84">
        <v>561</v>
      </c>
      <c r="C57" s="84">
        <v>884</v>
      </c>
      <c r="D57" s="84">
        <v>130</v>
      </c>
      <c r="E57" s="84">
        <v>13</v>
      </c>
      <c r="F57" s="84">
        <v>21</v>
      </c>
      <c r="G57" s="84">
        <v>4</v>
      </c>
      <c r="H57" s="134">
        <v>18</v>
      </c>
      <c r="I57" s="84">
        <v>1</v>
      </c>
      <c r="J57" s="85">
        <f t="shared" si="4"/>
        <v>1632</v>
      </c>
    </row>
    <row r="58" spans="1:14" x14ac:dyDescent="0.35">
      <c r="A58" s="145" t="s">
        <v>36</v>
      </c>
      <c r="B58" s="84">
        <v>436</v>
      </c>
      <c r="C58" s="84">
        <v>618</v>
      </c>
      <c r="D58" s="84">
        <v>100</v>
      </c>
      <c r="E58" s="84">
        <v>5</v>
      </c>
      <c r="F58" s="84">
        <v>21</v>
      </c>
      <c r="G58" s="84">
        <v>6</v>
      </c>
      <c r="H58" s="134">
        <v>18</v>
      </c>
      <c r="I58" s="84">
        <v>1</v>
      </c>
      <c r="J58" s="85">
        <f t="shared" si="4"/>
        <v>1205</v>
      </c>
    </row>
    <row r="59" spans="1:14" x14ac:dyDescent="0.35">
      <c r="A59" s="145" t="s">
        <v>37</v>
      </c>
      <c r="B59" s="84">
        <v>383</v>
      </c>
      <c r="C59" s="84">
        <v>515</v>
      </c>
      <c r="D59" s="84">
        <v>88</v>
      </c>
      <c r="E59" s="84">
        <v>12</v>
      </c>
      <c r="F59" s="84">
        <v>21</v>
      </c>
      <c r="G59" s="84">
        <v>4</v>
      </c>
      <c r="H59" s="134">
        <v>9</v>
      </c>
      <c r="I59" s="84">
        <v>0</v>
      </c>
      <c r="J59" s="85">
        <f t="shared" si="4"/>
        <v>1032</v>
      </c>
    </row>
    <row r="60" spans="1:14" x14ac:dyDescent="0.35">
      <c r="A60" s="145" t="s">
        <v>38</v>
      </c>
      <c r="B60" s="84">
        <v>584</v>
      </c>
      <c r="C60" s="84">
        <v>900</v>
      </c>
      <c r="D60" s="84">
        <v>137</v>
      </c>
      <c r="E60" s="84">
        <v>15</v>
      </c>
      <c r="F60" s="84">
        <v>37</v>
      </c>
      <c r="G60" s="84">
        <v>3</v>
      </c>
      <c r="H60" s="134">
        <v>25</v>
      </c>
      <c r="I60" s="84">
        <v>8</v>
      </c>
      <c r="J60" s="85">
        <f t="shared" si="4"/>
        <v>1709</v>
      </c>
    </row>
    <row r="61" spans="1:14" ht="15" thickBot="1" x14ac:dyDescent="0.4">
      <c r="A61" s="151"/>
      <c r="B61" s="86">
        <f t="shared" ref="B61:G61" si="5">SUM(B54:B60)</f>
        <v>4084</v>
      </c>
      <c r="C61" s="86">
        <f t="shared" si="5"/>
        <v>6014</v>
      </c>
      <c r="D61" s="86">
        <f t="shared" si="5"/>
        <v>831</v>
      </c>
      <c r="E61" s="86">
        <f t="shared" si="5"/>
        <v>121</v>
      </c>
      <c r="F61" s="86">
        <f t="shared" si="5"/>
        <v>198</v>
      </c>
      <c r="G61" s="86">
        <f t="shared" si="5"/>
        <v>42</v>
      </c>
      <c r="H61" s="135">
        <f>SUM(H54:H60)</f>
        <v>124</v>
      </c>
      <c r="I61" s="86">
        <f>SUM(I54:I60)</f>
        <v>51</v>
      </c>
      <c r="J61" s="87">
        <f>SUM(J54:J60)</f>
        <v>11465</v>
      </c>
    </row>
    <row r="62" spans="1:14" x14ac:dyDescent="0.35">
      <c r="K62" s="10"/>
      <c r="L62" s="10"/>
      <c r="M62" s="10"/>
      <c r="N62" s="10"/>
    </row>
    <row r="91" spans="1:8" ht="15" thickBot="1" x14ac:dyDescent="0.4"/>
    <row r="92" spans="1:8" ht="34.5" thickBot="1" x14ac:dyDescent="0.45">
      <c r="A92" s="153" t="s">
        <v>480</v>
      </c>
      <c r="B92" s="74"/>
      <c r="E92" s="91" t="s">
        <v>584</v>
      </c>
      <c r="F92" s="79"/>
      <c r="G92" s="79"/>
      <c r="H92" s="74"/>
    </row>
    <row r="93" spans="1:8" ht="15" thickTop="1" x14ac:dyDescent="0.35">
      <c r="A93" s="145" t="s">
        <v>32</v>
      </c>
      <c r="B93" s="54">
        <v>37</v>
      </c>
      <c r="E93" s="169" t="s">
        <v>581</v>
      </c>
      <c r="H93" s="54">
        <v>43</v>
      </c>
    </row>
    <row r="94" spans="1:8" x14ac:dyDescent="0.35">
      <c r="A94" s="145" t="s">
        <v>33</v>
      </c>
      <c r="B94" s="54">
        <v>41</v>
      </c>
      <c r="E94" s="169" t="s">
        <v>582</v>
      </c>
      <c r="H94" s="54">
        <v>153</v>
      </c>
    </row>
    <row r="95" spans="1:8" x14ac:dyDescent="0.35">
      <c r="A95" s="145" t="s">
        <v>34</v>
      </c>
      <c r="B95" s="54">
        <v>50</v>
      </c>
      <c r="E95" s="169" t="s">
        <v>585</v>
      </c>
      <c r="H95" s="54">
        <v>49</v>
      </c>
    </row>
    <row r="96" spans="1:8" x14ac:dyDescent="0.35">
      <c r="A96" s="145" t="s">
        <v>35</v>
      </c>
      <c r="B96" s="54">
        <v>42</v>
      </c>
      <c r="E96" s="169" t="s">
        <v>583</v>
      </c>
      <c r="H96" s="54">
        <v>18</v>
      </c>
    </row>
    <row r="97" spans="1:11" ht="15" thickBot="1" x14ac:dyDescent="0.4">
      <c r="A97" s="145" t="s">
        <v>36</v>
      </c>
      <c r="B97" s="54">
        <v>28</v>
      </c>
      <c r="E97" s="170"/>
      <c r="F97" s="171"/>
      <c r="G97" s="171"/>
      <c r="H97" s="172">
        <f>SUM(H93:H96)</f>
        <v>263</v>
      </c>
    </row>
    <row r="98" spans="1:11" x14ac:dyDescent="0.35">
      <c r="A98" s="145" t="s">
        <v>37</v>
      </c>
      <c r="B98" s="54">
        <v>27</v>
      </c>
    </row>
    <row r="99" spans="1:11" x14ac:dyDescent="0.35">
      <c r="A99" s="155" t="s">
        <v>38</v>
      </c>
      <c r="B99" s="132">
        <v>38</v>
      </c>
    </row>
    <row r="100" spans="1:11" ht="15" thickBot="1" x14ac:dyDescent="0.4">
      <c r="A100" s="151"/>
      <c r="B100" s="125">
        <f>SUM(B93:B99)</f>
        <v>263</v>
      </c>
    </row>
    <row r="103" spans="1:11" ht="15" thickBot="1" x14ac:dyDescent="0.4"/>
    <row r="104" spans="1:11" x14ac:dyDescent="0.35">
      <c r="A104" s="285" t="s">
        <v>465</v>
      </c>
      <c r="B104" s="286"/>
      <c r="C104" s="286"/>
      <c r="D104" s="286"/>
      <c r="E104" s="99">
        <v>6</v>
      </c>
    </row>
    <row r="105" spans="1:11" x14ac:dyDescent="0.35">
      <c r="A105" s="287" t="s">
        <v>466</v>
      </c>
      <c r="B105" s="251"/>
      <c r="C105" s="251"/>
      <c r="D105" s="251"/>
      <c r="E105" s="100">
        <v>25</v>
      </c>
    </row>
    <row r="106" spans="1:11" x14ac:dyDescent="0.35">
      <c r="A106" s="287" t="s">
        <v>467</v>
      </c>
      <c r="B106" s="251"/>
      <c r="C106" s="251"/>
      <c r="D106" s="251"/>
      <c r="E106" s="101">
        <v>7</v>
      </c>
    </row>
    <row r="107" spans="1:11" ht="15" thickBot="1" x14ac:dyDescent="0.4">
      <c r="A107" s="288" t="s">
        <v>468</v>
      </c>
      <c r="B107" s="289"/>
      <c r="C107" s="289"/>
      <c r="D107" s="289"/>
      <c r="E107" s="102">
        <v>7</v>
      </c>
    </row>
    <row r="108" spans="1:11" ht="15" thickBot="1" x14ac:dyDescent="0.4"/>
    <row r="109" spans="1:11" ht="68.5" thickBot="1" x14ac:dyDescent="0.45">
      <c r="A109" s="153" t="s">
        <v>216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45192</v>
      </c>
      <c r="B110" s="141">
        <v>45161</v>
      </c>
      <c r="C110" s="141">
        <v>45130</v>
      </c>
      <c r="D110" s="43">
        <v>45100</v>
      </c>
      <c r="E110" s="43">
        <v>45069</v>
      </c>
      <c r="F110" s="43">
        <v>45039</v>
      </c>
      <c r="G110" s="43" t="s">
        <v>588</v>
      </c>
      <c r="H110" s="45">
        <v>2022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76</v>
      </c>
      <c r="B111" s="140">
        <v>38</v>
      </c>
      <c r="C111" s="96">
        <v>79</v>
      </c>
      <c r="D111" s="96">
        <v>8</v>
      </c>
      <c r="E111" s="96">
        <v>4</v>
      </c>
      <c r="F111" s="96">
        <v>5</v>
      </c>
      <c r="G111" s="96">
        <v>9</v>
      </c>
      <c r="H111" s="96">
        <v>24</v>
      </c>
      <c r="I111" s="96">
        <v>7</v>
      </c>
      <c r="J111" s="96">
        <v>24</v>
      </c>
      <c r="K111" s="97">
        <f>SUM(A111:J111)</f>
        <v>274</v>
      </c>
    </row>
    <row r="113" spans="1:43" ht="16" thickBot="1" x14ac:dyDescent="0.4">
      <c r="A113" s="296" t="s">
        <v>591</v>
      </c>
      <c r="B113" s="296"/>
      <c r="C113" s="296"/>
      <c r="D113" s="296"/>
      <c r="E113" s="296"/>
      <c r="F113" s="296"/>
      <c r="G113" s="296"/>
      <c r="H113" s="296"/>
      <c r="I113" s="296"/>
      <c r="J113" s="296"/>
    </row>
    <row r="114" spans="1:43" ht="18.5" x14ac:dyDescent="0.35">
      <c r="A114" s="306">
        <v>45170</v>
      </c>
      <c r="B114" s="270"/>
      <c r="C114" s="270"/>
      <c r="D114" s="270"/>
      <c r="E114" s="306" t="s">
        <v>589</v>
      </c>
      <c r="F114" s="270"/>
      <c r="G114" s="270"/>
      <c r="H114" s="270"/>
      <c r="I114" s="270"/>
      <c r="J114" s="271"/>
      <c r="L114" s="164"/>
      <c r="M114" s="165"/>
      <c r="N114" s="165"/>
      <c r="O114" s="165"/>
      <c r="P114" s="164"/>
      <c r="Q114" s="165"/>
      <c r="R114" s="165"/>
      <c r="S114" s="165"/>
      <c r="T114" s="165"/>
      <c r="U114" s="165"/>
      <c r="W114" s="164"/>
      <c r="X114" s="165"/>
      <c r="Y114" s="165"/>
      <c r="Z114" s="165"/>
      <c r="AA114" s="164"/>
      <c r="AB114" s="165"/>
      <c r="AC114" s="165"/>
      <c r="AD114" s="165"/>
      <c r="AE114" s="165"/>
      <c r="AF114" s="165"/>
      <c r="AH114" s="164"/>
      <c r="AI114" s="165"/>
      <c r="AJ114" s="165"/>
      <c r="AK114" s="165"/>
      <c r="AL114" s="164"/>
      <c r="AM114" s="165"/>
      <c r="AN114" s="165"/>
      <c r="AO114" s="165"/>
      <c r="AP114" s="165"/>
      <c r="AQ114" s="165"/>
    </row>
    <row r="115" spans="1:43" ht="15" thickBot="1" x14ac:dyDescent="0.4">
      <c r="A115" s="256" t="s">
        <v>114</v>
      </c>
      <c r="B115" s="257"/>
      <c r="C115" s="257" t="s">
        <v>115</v>
      </c>
      <c r="D115" s="257"/>
      <c r="E115" s="256" t="s">
        <v>114</v>
      </c>
      <c r="F115" s="257"/>
      <c r="G115" s="257"/>
      <c r="H115" s="257" t="s">
        <v>115</v>
      </c>
      <c r="I115" s="257"/>
      <c r="J115" s="258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</row>
    <row r="116" spans="1:43" x14ac:dyDescent="0.35">
      <c r="A116" s="158" t="s">
        <v>1</v>
      </c>
      <c r="B116" s="136">
        <v>118</v>
      </c>
      <c r="C116" s="55" t="s">
        <v>32</v>
      </c>
      <c r="D116">
        <v>47</v>
      </c>
      <c r="E116" s="69" t="s">
        <v>1</v>
      </c>
      <c r="G116" s="52">
        <v>93</v>
      </c>
      <c r="H116" s="55" t="s">
        <v>32</v>
      </c>
      <c r="J116">
        <v>48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100</v>
      </c>
      <c r="C117" s="55" t="s">
        <v>116</v>
      </c>
      <c r="D117">
        <v>33</v>
      </c>
      <c r="E117" s="69" t="s">
        <v>2</v>
      </c>
      <c r="G117" s="48">
        <v>56</v>
      </c>
      <c r="H117" s="55" t="s">
        <v>116</v>
      </c>
      <c r="J117">
        <v>40</v>
      </c>
      <c r="K117" s="80"/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35</v>
      </c>
      <c r="C118" s="55" t="s">
        <v>34</v>
      </c>
      <c r="D118">
        <v>56</v>
      </c>
      <c r="E118" s="69" t="s">
        <v>3</v>
      </c>
      <c r="G118" s="48">
        <v>88</v>
      </c>
      <c r="H118" s="55" t="s">
        <v>34</v>
      </c>
      <c r="J118">
        <v>41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7</v>
      </c>
      <c r="C119" s="55" t="s">
        <v>35</v>
      </c>
      <c r="D119">
        <v>47</v>
      </c>
      <c r="E119" s="69" t="s">
        <v>4</v>
      </c>
      <c r="G119" s="48">
        <v>9</v>
      </c>
      <c r="H119" s="55" t="s">
        <v>35</v>
      </c>
      <c r="J119">
        <v>32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3</v>
      </c>
      <c r="C120" s="56" t="s">
        <v>36</v>
      </c>
      <c r="D120">
        <v>33</v>
      </c>
      <c r="E120" s="69" t="s">
        <v>5</v>
      </c>
      <c r="G120" s="48">
        <v>1</v>
      </c>
      <c r="H120" s="56" t="s">
        <v>36</v>
      </c>
      <c r="J120">
        <v>23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19</v>
      </c>
      <c r="C121" s="55" t="s">
        <v>37</v>
      </c>
      <c r="D121">
        <v>23</v>
      </c>
      <c r="E121" s="69" t="s">
        <v>6</v>
      </c>
      <c r="G121" s="48">
        <v>13</v>
      </c>
      <c r="H121" s="55" t="s">
        <v>37</v>
      </c>
      <c r="J121">
        <v>24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43</v>
      </c>
      <c r="E122" s="69" t="s">
        <v>8</v>
      </c>
      <c r="G122" s="48">
        <v>0</v>
      </c>
      <c r="H122" s="55" t="s">
        <v>38</v>
      </c>
      <c r="J122">
        <v>52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48">
        <v>0</v>
      </c>
      <c r="K123" s="80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282</v>
      </c>
      <c r="C125" s="51"/>
      <c r="D125" s="57">
        <f>SUM(D116:D124)</f>
        <v>282</v>
      </c>
      <c r="E125" s="51"/>
      <c r="F125" s="51"/>
      <c r="G125" s="53">
        <f>SUM(G116:G124)</f>
        <v>260</v>
      </c>
      <c r="H125" s="51"/>
      <c r="I125" s="51"/>
      <c r="J125" s="71">
        <f>SUM(J116:J122)</f>
        <v>260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460</v>
      </c>
      <c r="B127" s="104">
        <f>B12</f>
        <v>70</v>
      </c>
      <c r="D127" s="300" t="s">
        <v>513</v>
      </c>
      <c r="E127" s="301"/>
      <c r="F127" s="302"/>
      <c r="G127" s="104">
        <f>D25</f>
        <v>-764</v>
      </c>
    </row>
    <row r="128" spans="1:43" ht="44" thickBot="1" x14ac:dyDescent="0.4">
      <c r="A128" s="105" t="s">
        <v>461</v>
      </c>
      <c r="B128" s="101">
        <f>K111</f>
        <v>274</v>
      </c>
      <c r="D128" s="303" t="s">
        <v>514</v>
      </c>
      <c r="E128" s="304"/>
      <c r="F128" s="305"/>
      <c r="G128" s="110">
        <f>((C25-B129)/B25)</f>
        <v>0.8917327663750102</v>
      </c>
      <c r="N128" s="122"/>
      <c r="P128" s="55"/>
    </row>
    <row r="129" spans="1:17" ht="43.5" x14ac:dyDescent="0.35">
      <c r="A129" s="105" t="s">
        <v>590</v>
      </c>
      <c r="B129" s="126">
        <v>560</v>
      </c>
      <c r="M129" s="12"/>
      <c r="N129" s="122"/>
      <c r="P129" s="55"/>
    </row>
    <row r="130" spans="1:17" ht="29.5" thickBot="1" x14ac:dyDescent="0.4">
      <c r="A130" s="105" t="s">
        <v>397</v>
      </c>
      <c r="B130" s="101">
        <f>B125</f>
        <v>282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11465</v>
      </c>
      <c r="D131" s="297" t="s">
        <v>82</v>
      </c>
      <c r="E131" s="298"/>
      <c r="F131" s="299"/>
      <c r="G131" s="111">
        <f>B100</f>
        <v>263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ht="15" thickBot="1" x14ac:dyDescent="0.4">
      <c r="M133" s="12"/>
      <c r="N133" s="122"/>
      <c r="P133" s="55"/>
    </row>
    <row r="134" spans="1:17" ht="34" x14ac:dyDescent="0.4">
      <c r="A134" s="144" t="s">
        <v>565</v>
      </c>
      <c r="B134" s="74">
        <v>709</v>
      </c>
      <c r="M134" s="12"/>
      <c r="N134" s="122"/>
      <c r="P134" s="55"/>
    </row>
    <row r="135" spans="1:17" ht="17" x14ac:dyDescent="0.4">
      <c r="A135" s="161" t="s">
        <v>564</v>
      </c>
      <c r="B135" s="54">
        <v>277</v>
      </c>
      <c r="M135" s="12"/>
      <c r="N135" s="122"/>
      <c r="P135" s="55"/>
    </row>
    <row r="136" spans="1:17" ht="17" x14ac:dyDescent="0.4">
      <c r="A136" s="161" t="s">
        <v>566</v>
      </c>
      <c r="B136" s="54">
        <v>5</v>
      </c>
      <c r="M136" s="12"/>
      <c r="N136" s="122"/>
      <c r="O136" s="12"/>
    </row>
    <row r="137" spans="1:17" ht="17" x14ac:dyDescent="0.4">
      <c r="A137" s="161" t="s">
        <v>567</v>
      </c>
      <c r="B137" s="54">
        <v>52</v>
      </c>
      <c r="M137" s="12"/>
      <c r="N137" s="122"/>
      <c r="O137" s="12"/>
    </row>
    <row r="138" spans="1:17" ht="34.5" thickBot="1" x14ac:dyDescent="0.45">
      <c r="A138" s="162" t="s">
        <v>568</v>
      </c>
      <c r="B138" s="125">
        <v>62</v>
      </c>
      <c r="M138" s="12"/>
      <c r="O138" s="117"/>
      <c r="Q138" s="58"/>
    </row>
  </sheetData>
  <mergeCells count="17">
    <mergeCell ref="D127:F127"/>
    <mergeCell ref="D128:F128"/>
    <mergeCell ref="D131:F131"/>
    <mergeCell ref="A107:D107"/>
    <mergeCell ref="A113:J113"/>
    <mergeCell ref="A114:D114"/>
    <mergeCell ref="E114:J114"/>
    <mergeCell ref="A115:B115"/>
    <mergeCell ref="C115:D115"/>
    <mergeCell ref="E115:G115"/>
    <mergeCell ref="H115:J115"/>
    <mergeCell ref="A106:D106"/>
    <mergeCell ref="A15:D15"/>
    <mergeCell ref="A28:C28"/>
    <mergeCell ref="A39:E39"/>
    <mergeCell ref="A104:D104"/>
    <mergeCell ref="A105:D105"/>
  </mergeCells>
  <printOptions horizontalCentered="1" verticalCentered="1"/>
  <pageMargins left="1" right="1" top="0.4" bottom="0.4" header="0.75" footer="0.3"/>
  <pageSetup scale="66" fitToHeight="0" orientation="portrait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AA5C1-440C-4750-81C4-DF27206A52F2}">
  <sheetPr>
    <pageSetUpPr fitToPage="1"/>
  </sheetPr>
  <dimension ref="A2:AQ138"/>
  <sheetViews>
    <sheetView zoomScaleNormal="100" zoomScalePageLayoutView="75" workbookViewId="0">
      <selection activeCell="H43" sqref="H43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144" t="s">
        <v>0</v>
      </c>
      <c r="B3" s="74"/>
      <c r="D3" s="8" t="s">
        <v>39</v>
      </c>
    </row>
    <row r="4" spans="1:6" x14ac:dyDescent="0.35">
      <c r="A4" s="145" t="s">
        <v>1</v>
      </c>
      <c r="B4" s="54">
        <v>27</v>
      </c>
    </row>
    <row r="5" spans="1:6" x14ac:dyDescent="0.35">
      <c r="A5" s="145" t="s">
        <v>2</v>
      </c>
      <c r="B5" s="54">
        <v>9</v>
      </c>
    </row>
    <row r="6" spans="1:6" x14ac:dyDescent="0.35">
      <c r="A6" s="145" t="s">
        <v>3</v>
      </c>
      <c r="B6" s="54">
        <v>16</v>
      </c>
    </row>
    <row r="7" spans="1:6" x14ac:dyDescent="0.35">
      <c r="A7" s="145" t="s">
        <v>4</v>
      </c>
      <c r="B7" s="54">
        <v>9</v>
      </c>
    </row>
    <row r="8" spans="1:6" x14ac:dyDescent="0.35">
      <c r="A8" s="145" t="s">
        <v>5</v>
      </c>
      <c r="B8" s="54">
        <v>1</v>
      </c>
    </row>
    <row r="9" spans="1:6" x14ac:dyDescent="0.35">
      <c r="A9" s="145" t="s">
        <v>6</v>
      </c>
      <c r="B9" s="54">
        <v>1</v>
      </c>
    </row>
    <row r="10" spans="1:6" x14ac:dyDescent="0.35">
      <c r="A10" s="145" t="s">
        <v>8</v>
      </c>
      <c r="B10" s="54">
        <v>0</v>
      </c>
    </row>
    <row r="11" spans="1:6" x14ac:dyDescent="0.35">
      <c r="A11" s="145" t="s">
        <v>20</v>
      </c>
      <c r="B11" s="54">
        <v>0</v>
      </c>
    </row>
    <row r="12" spans="1:6" ht="15" thickBot="1" x14ac:dyDescent="0.4">
      <c r="A12" s="146" t="s">
        <v>15</v>
      </c>
      <c r="B12" s="57">
        <f>SUM(B4:B11)</f>
        <v>63</v>
      </c>
    </row>
    <row r="13" spans="1:6" x14ac:dyDescent="0.35">
      <c r="A13" s="147"/>
      <c r="B13" s="76"/>
    </row>
    <row r="14" spans="1:6" ht="15" thickBot="1" x14ac:dyDescent="0.4"/>
    <row r="15" spans="1:6" ht="17" x14ac:dyDescent="0.4">
      <c r="A15" s="248" t="s">
        <v>17</v>
      </c>
      <c r="B15" s="249"/>
      <c r="C15" s="249"/>
      <c r="D15" s="250"/>
      <c r="E15" s="8"/>
      <c r="F15" s="112" t="s">
        <v>117</v>
      </c>
    </row>
    <row r="16" spans="1:6" ht="30.5" thickBot="1" x14ac:dyDescent="0.4">
      <c r="A16" s="148"/>
      <c r="B16" s="28" t="s">
        <v>558</v>
      </c>
      <c r="C16" s="28" t="s">
        <v>559</v>
      </c>
      <c r="D16" s="29" t="s">
        <v>21</v>
      </c>
    </row>
    <row r="17" spans="1:17" ht="15" thickTop="1" x14ac:dyDescent="0.35">
      <c r="A17" s="149" t="s">
        <v>1</v>
      </c>
      <c r="B17" s="30">
        <v>4633</v>
      </c>
      <c r="C17" s="30">
        <v>4226</v>
      </c>
      <c r="D17" s="143">
        <f>C17-B17</f>
        <v>-407</v>
      </c>
      <c r="M17" s="68"/>
    </row>
    <row r="18" spans="1:17" x14ac:dyDescent="0.35">
      <c r="A18" s="149" t="s">
        <v>2</v>
      </c>
      <c r="B18" s="30">
        <v>6434</v>
      </c>
      <c r="C18" s="30">
        <v>6320</v>
      </c>
      <c r="D18" s="143">
        <f t="shared" ref="D18:D25" si="0">C18-B18</f>
        <v>-114</v>
      </c>
      <c r="E18" s="12"/>
    </row>
    <row r="19" spans="1:17" x14ac:dyDescent="0.35">
      <c r="A19" s="149" t="s">
        <v>3</v>
      </c>
      <c r="B19" s="30">
        <v>1539</v>
      </c>
      <c r="C19" s="30">
        <v>819</v>
      </c>
      <c r="D19" s="143">
        <f t="shared" si="0"/>
        <v>-720</v>
      </c>
      <c r="E19" s="12"/>
    </row>
    <row r="20" spans="1:17" x14ac:dyDescent="0.35">
      <c r="A20" s="149" t="s">
        <v>4</v>
      </c>
      <c r="B20" s="30">
        <v>169</v>
      </c>
      <c r="C20" s="30">
        <v>137</v>
      </c>
      <c r="D20" s="143">
        <f t="shared" si="0"/>
        <v>-32</v>
      </c>
      <c r="E20" s="12"/>
    </row>
    <row r="21" spans="1:17" x14ac:dyDescent="0.35">
      <c r="A21" s="149" t="s">
        <v>5</v>
      </c>
      <c r="B21" s="30">
        <v>200</v>
      </c>
      <c r="C21" s="30">
        <v>204</v>
      </c>
      <c r="D21" s="143">
        <f t="shared" si="0"/>
        <v>4</v>
      </c>
      <c r="E21" s="12"/>
    </row>
    <row r="22" spans="1:17" x14ac:dyDescent="0.35">
      <c r="A22" s="149" t="s">
        <v>6</v>
      </c>
      <c r="B22" s="30">
        <v>129</v>
      </c>
      <c r="C22" s="30">
        <v>56</v>
      </c>
      <c r="D22" s="143">
        <f t="shared" si="0"/>
        <v>-73</v>
      </c>
      <c r="E22" s="12"/>
      <c r="Q22" s="30"/>
    </row>
    <row r="23" spans="1:17" x14ac:dyDescent="0.35">
      <c r="A23" s="149" t="s">
        <v>8</v>
      </c>
      <c r="B23" s="15">
        <v>80</v>
      </c>
      <c r="C23" s="15">
        <v>119</v>
      </c>
      <c r="D23" s="143">
        <f t="shared" si="0"/>
        <v>39</v>
      </c>
      <c r="E23" s="12"/>
    </row>
    <row r="24" spans="1:17" x14ac:dyDescent="0.35">
      <c r="A24" s="149" t="s">
        <v>20</v>
      </c>
      <c r="B24" s="15">
        <v>47</v>
      </c>
      <c r="C24" s="15">
        <v>51</v>
      </c>
      <c r="D24" s="143">
        <f t="shared" si="0"/>
        <v>4</v>
      </c>
      <c r="E24" s="12"/>
    </row>
    <row r="25" spans="1:17" ht="15" thickBot="1" x14ac:dyDescent="0.4">
      <c r="A25" s="150"/>
      <c r="B25" s="37">
        <f>SUM(B17:B24)</f>
        <v>13231</v>
      </c>
      <c r="C25" s="37">
        <f>SUM(C17:C24)</f>
        <v>11932</v>
      </c>
      <c r="D25" s="21">
        <f t="shared" si="0"/>
        <v>-1299</v>
      </c>
      <c r="E25" s="12"/>
    </row>
    <row r="26" spans="1:17" x14ac:dyDescent="0.35">
      <c r="B26" s="116"/>
      <c r="C26" s="116"/>
      <c r="D26" s="117"/>
      <c r="E26" s="12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293" t="s">
        <v>459</v>
      </c>
      <c r="B28" s="294"/>
      <c r="C28" s="295"/>
      <c r="D28" s="117"/>
      <c r="E28" s="12"/>
    </row>
    <row r="29" spans="1:17" x14ac:dyDescent="0.35">
      <c r="A29" s="145" t="s">
        <v>1</v>
      </c>
      <c r="B29" s="30">
        <f>SUM(C17+C20)</f>
        <v>4363</v>
      </c>
      <c r="C29" s="128">
        <f>SUM((B29/B34))</f>
        <v>0.36565538048944018</v>
      </c>
      <c r="D29" s="117"/>
      <c r="E29" s="12"/>
    </row>
    <row r="30" spans="1:17" x14ac:dyDescent="0.35">
      <c r="A30" s="145" t="s">
        <v>2</v>
      </c>
      <c r="B30" s="30">
        <f>SUM(C18+C21)</f>
        <v>6524</v>
      </c>
      <c r="C30" s="128">
        <f>SUM(B30/B34)</f>
        <v>0.54676500167616493</v>
      </c>
      <c r="D30" s="117"/>
      <c r="E30" s="12"/>
    </row>
    <row r="31" spans="1:17" x14ac:dyDescent="0.35">
      <c r="A31" s="145" t="s">
        <v>3</v>
      </c>
      <c r="B31" s="30">
        <f>SUM(C19+C22)</f>
        <v>875</v>
      </c>
      <c r="C31" s="128">
        <f>SUM(B31/B34)</f>
        <v>7.3332215890043587E-2</v>
      </c>
      <c r="D31" s="117"/>
      <c r="E31" s="12"/>
    </row>
    <row r="32" spans="1:17" x14ac:dyDescent="0.35">
      <c r="A32" s="145" t="s">
        <v>8</v>
      </c>
      <c r="B32" s="15">
        <f>C23</f>
        <v>119</v>
      </c>
      <c r="C32" s="129">
        <f>SUM(B32/B34)</f>
        <v>9.9731813610459269E-3</v>
      </c>
      <c r="D32" s="117"/>
      <c r="E32" s="12"/>
    </row>
    <row r="33" spans="1:11" x14ac:dyDescent="0.35">
      <c r="A33" s="145" t="s">
        <v>20</v>
      </c>
      <c r="B33" s="15">
        <f>C24</f>
        <v>51</v>
      </c>
      <c r="C33" s="129">
        <f>SUM(B33/B34)</f>
        <v>4.2742205833053975E-3</v>
      </c>
      <c r="D33" s="117"/>
      <c r="E33" s="12"/>
    </row>
    <row r="34" spans="1:11" ht="15" thickBot="1" x14ac:dyDescent="0.4">
      <c r="A34" s="151"/>
      <c r="B34" s="127">
        <f>SUM(B29:B33)</f>
        <v>11932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0" t="s">
        <v>428</v>
      </c>
      <c r="B39" s="291"/>
      <c r="C39" s="291"/>
      <c r="D39" s="291"/>
      <c r="E39" s="292"/>
      <c r="F39" s="119"/>
    </row>
    <row r="40" spans="1:11" ht="39.75" customHeight="1" thickBot="1" x14ac:dyDescent="0.4">
      <c r="A40" s="148"/>
      <c r="B40" s="28" t="s">
        <v>550</v>
      </c>
      <c r="C40" s="28" t="s">
        <v>559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4261</v>
      </c>
      <c r="C41" s="30">
        <f t="shared" ref="C41:C48" si="1">C17</f>
        <v>4226</v>
      </c>
      <c r="D41" s="120">
        <f>C41-B41</f>
        <v>-35</v>
      </c>
      <c r="E41" s="113">
        <f t="shared" ref="E41:E49" si="2">((C41-B41)/B41)*100</f>
        <v>-0.82140342642572173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6315</v>
      </c>
      <c r="C42" s="30">
        <f t="shared" si="1"/>
        <v>6320</v>
      </c>
      <c r="D42" s="120">
        <f t="shared" ref="D42:D49" si="3">C42-B42</f>
        <v>5</v>
      </c>
      <c r="E42" s="113">
        <f t="shared" si="2"/>
        <v>7.9176563737133804E-2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893</v>
      </c>
      <c r="C43" s="30">
        <f t="shared" si="1"/>
        <v>819</v>
      </c>
      <c r="D43" s="120">
        <f t="shared" si="3"/>
        <v>-74</v>
      </c>
      <c r="E43" s="113">
        <f t="shared" si="2"/>
        <v>-8.2866741321388577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128</v>
      </c>
      <c r="C44" s="30">
        <f t="shared" si="1"/>
        <v>137</v>
      </c>
      <c r="D44" s="120">
        <f t="shared" si="3"/>
        <v>9</v>
      </c>
      <c r="E44" s="113">
        <f t="shared" si="2"/>
        <v>7.03125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204</v>
      </c>
      <c r="C45" s="30">
        <f t="shared" si="1"/>
        <v>204</v>
      </c>
      <c r="D45" s="120">
        <f t="shared" si="3"/>
        <v>0</v>
      </c>
      <c r="E45" s="113">
        <f t="shared" si="2"/>
        <v>0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67</v>
      </c>
      <c r="C46" s="30">
        <f t="shared" si="1"/>
        <v>56</v>
      </c>
      <c r="D46" s="120">
        <f t="shared" si="3"/>
        <v>-11</v>
      </c>
      <c r="E46" s="113">
        <f t="shared" si="2"/>
        <v>-16.417910447761194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98</v>
      </c>
      <c r="C47" s="15">
        <f t="shared" si="1"/>
        <v>119</v>
      </c>
      <c r="D47" s="120">
        <f t="shared" si="3"/>
        <v>21</v>
      </c>
      <c r="E47" s="113">
        <f t="shared" si="2"/>
        <v>21.428571428571427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49</v>
      </c>
      <c r="C48" s="15">
        <f t="shared" si="1"/>
        <v>51</v>
      </c>
      <c r="D48" s="120">
        <f t="shared" si="3"/>
        <v>2</v>
      </c>
      <c r="E48" s="113">
        <f t="shared" si="2"/>
        <v>4.0816326530612246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12015</v>
      </c>
      <c r="C49" s="115">
        <f>SUM(C41:C48)</f>
        <v>11932</v>
      </c>
      <c r="D49" s="121">
        <f t="shared" si="3"/>
        <v>-83</v>
      </c>
      <c r="E49" s="114">
        <f t="shared" si="2"/>
        <v>-0.69080316271327502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736</v>
      </c>
      <c r="C54" s="84">
        <v>1043</v>
      </c>
      <c r="D54" s="84">
        <v>105</v>
      </c>
      <c r="E54" s="84">
        <v>31</v>
      </c>
      <c r="F54" s="84">
        <v>38</v>
      </c>
      <c r="G54" s="84">
        <v>9</v>
      </c>
      <c r="H54" s="134">
        <v>16</v>
      </c>
      <c r="I54" s="84">
        <v>42</v>
      </c>
      <c r="J54" s="85">
        <f t="shared" ref="J54:J60" si="4">SUM(A54:I54)</f>
        <v>2020</v>
      </c>
    </row>
    <row r="55" spans="1:14" x14ac:dyDescent="0.35">
      <c r="A55" s="145" t="s">
        <v>33</v>
      </c>
      <c r="B55" s="84">
        <v>706</v>
      </c>
      <c r="C55" s="84">
        <v>1084</v>
      </c>
      <c r="D55" s="84">
        <v>125</v>
      </c>
      <c r="E55" s="84">
        <v>20</v>
      </c>
      <c r="F55" s="84">
        <v>36</v>
      </c>
      <c r="G55" s="84">
        <v>6</v>
      </c>
      <c r="H55" s="134">
        <v>16</v>
      </c>
      <c r="I55" s="84">
        <v>0</v>
      </c>
      <c r="J55" s="85">
        <f t="shared" si="4"/>
        <v>1993</v>
      </c>
    </row>
    <row r="56" spans="1:14" x14ac:dyDescent="0.35">
      <c r="A56" s="145" t="s">
        <v>34</v>
      </c>
      <c r="B56" s="84">
        <v>767</v>
      </c>
      <c r="C56" s="84">
        <v>1093</v>
      </c>
      <c r="D56" s="84">
        <v>130</v>
      </c>
      <c r="E56" s="84">
        <v>35</v>
      </c>
      <c r="F56" s="84">
        <v>29</v>
      </c>
      <c r="G56" s="84">
        <v>18</v>
      </c>
      <c r="H56" s="134">
        <v>21</v>
      </c>
      <c r="I56" s="84">
        <v>0</v>
      </c>
      <c r="J56" s="85">
        <f t="shared" si="4"/>
        <v>2093</v>
      </c>
    </row>
    <row r="57" spans="1:14" x14ac:dyDescent="0.35">
      <c r="A57" s="145" t="s">
        <v>35</v>
      </c>
      <c r="B57" s="84">
        <v>592</v>
      </c>
      <c r="C57" s="84">
        <v>951</v>
      </c>
      <c r="D57" s="84">
        <v>131</v>
      </c>
      <c r="E57" s="84">
        <v>15</v>
      </c>
      <c r="F57" s="84">
        <v>24</v>
      </c>
      <c r="G57" s="84">
        <v>5</v>
      </c>
      <c r="H57" s="134">
        <v>18</v>
      </c>
      <c r="I57" s="84">
        <v>0</v>
      </c>
      <c r="J57" s="85">
        <f t="shared" si="4"/>
        <v>1736</v>
      </c>
    </row>
    <row r="58" spans="1:14" x14ac:dyDescent="0.35">
      <c r="A58" s="145" t="s">
        <v>36</v>
      </c>
      <c r="B58" s="84">
        <v>441</v>
      </c>
      <c r="C58" s="84">
        <v>652</v>
      </c>
      <c r="D58" s="84">
        <v>92</v>
      </c>
      <c r="E58" s="84">
        <v>5</v>
      </c>
      <c r="F58" s="84">
        <v>20</v>
      </c>
      <c r="G58" s="84">
        <v>3</v>
      </c>
      <c r="H58" s="134">
        <v>17</v>
      </c>
      <c r="I58" s="84">
        <v>1</v>
      </c>
      <c r="J58" s="85">
        <f t="shared" si="4"/>
        <v>1231</v>
      </c>
    </row>
    <row r="59" spans="1:14" x14ac:dyDescent="0.35">
      <c r="A59" s="145" t="s">
        <v>37</v>
      </c>
      <c r="B59" s="84">
        <v>387</v>
      </c>
      <c r="C59" s="84">
        <v>550</v>
      </c>
      <c r="D59" s="84">
        <v>86</v>
      </c>
      <c r="E59" s="84">
        <v>11</v>
      </c>
      <c r="F59" s="84">
        <v>21</v>
      </c>
      <c r="G59" s="84">
        <v>5</v>
      </c>
      <c r="H59" s="134">
        <v>8</v>
      </c>
      <c r="I59" s="84">
        <v>0</v>
      </c>
      <c r="J59" s="85">
        <f t="shared" si="4"/>
        <v>1068</v>
      </c>
    </row>
    <row r="60" spans="1:14" x14ac:dyDescent="0.35">
      <c r="A60" s="145" t="s">
        <v>38</v>
      </c>
      <c r="B60" s="84">
        <v>597</v>
      </c>
      <c r="C60" s="84">
        <v>947</v>
      </c>
      <c r="D60" s="84">
        <v>150</v>
      </c>
      <c r="E60" s="84">
        <v>20</v>
      </c>
      <c r="F60" s="84">
        <v>36</v>
      </c>
      <c r="G60" s="84">
        <v>10</v>
      </c>
      <c r="H60" s="134">
        <v>23</v>
      </c>
      <c r="I60" s="84">
        <v>8</v>
      </c>
      <c r="J60" s="85">
        <f t="shared" si="4"/>
        <v>1791</v>
      </c>
    </row>
    <row r="61" spans="1:14" ht="15" thickBot="1" x14ac:dyDescent="0.4">
      <c r="A61" s="151"/>
      <c r="B61" s="86">
        <f t="shared" ref="B61:G61" si="5">SUM(B54:B60)</f>
        <v>4226</v>
      </c>
      <c r="C61" s="86">
        <f t="shared" si="5"/>
        <v>6320</v>
      </c>
      <c r="D61" s="86">
        <f t="shared" si="5"/>
        <v>819</v>
      </c>
      <c r="E61" s="86">
        <f t="shared" si="5"/>
        <v>137</v>
      </c>
      <c r="F61" s="86">
        <f t="shared" si="5"/>
        <v>204</v>
      </c>
      <c r="G61" s="86">
        <f t="shared" si="5"/>
        <v>56</v>
      </c>
      <c r="H61" s="135">
        <f>SUM(H54:H60)</f>
        <v>119</v>
      </c>
      <c r="I61" s="86">
        <f>SUM(I54:I60)</f>
        <v>51</v>
      </c>
      <c r="J61" s="87">
        <f>SUM(J54:J60)</f>
        <v>11932</v>
      </c>
    </row>
    <row r="62" spans="1:14" x14ac:dyDescent="0.35">
      <c r="K62" s="10"/>
      <c r="L62" s="10"/>
      <c r="M62" s="10"/>
      <c r="N62" s="10"/>
    </row>
    <row r="91" spans="1:2" ht="15" thickBot="1" x14ac:dyDescent="0.4"/>
    <row r="92" spans="1:2" ht="34.5" thickBot="1" x14ac:dyDescent="0.45">
      <c r="A92" s="153" t="s">
        <v>480</v>
      </c>
      <c r="B92" s="74"/>
    </row>
    <row r="93" spans="1:2" ht="15" thickTop="1" x14ac:dyDescent="0.35">
      <c r="A93" s="145" t="s">
        <v>32</v>
      </c>
      <c r="B93" s="54">
        <v>37</v>
      </c>
    </row>
    <row r="94" spans="1:2" x14ac:dyDescent="0.35">
      <c r="A94" s="145" t="s">
        <v>33</v>
      </c>
      <c r="B94" s="54">
        <v>42</v>
      </c>
    </row>
    <row r="95" spans="1:2" x14ac:dyDescent="0.35">
      <c r="A95" s="145" t="s">
        <v>34</v>
      </c>
      <c r="B95" s="54">
        <v>51</v>
      </c>
    </row>
    <row r="96" spans="1:2" x14ac:dyDescent="0.35">
      <c r="A96" s="145" t="s">
        <v>35</v>
      </c>
      <c r="B96" s="54">
        <v>43</v>
      </c>
    </row>
    <row r="97" spans="1:11" x14ac:dyDescent="0.35">
      <c r="A97" s="145" t="s">
        <v>36</v>
      </c>
      <c r="B97" s="54">
        <v>28</v>
      </c>
    </row>
    <row r="98" spans="1:11" x14ac:dyDescent="0.35">
      <c r="A98" s="145" t="s">
        <v>37</v>
      </c>
      <c r="B98" s="54">
        <v>27</v>
      </c>
    </row>
    <row r="99" spans="1:11" x14ac:dyDescent="0.35">
      <c r="A99" s="155" t="s">
        <v>38</v>
      </c>
      <c r="B99" s="132">
        <v>40</v>
      </c>
    </row>
    <row r="100" spans="1:11" ht="15" thickBot="1" x14ac:dyDescent="0.4">
      <c r="A100" s="151"/>
      <c r="B100" s="125">
        <f>SUM(B93:B99)</f>
        <v>268</v>
      </c>
    </row>
    <row r="103" spans="1:11" ht="15" thickBot="1" x14ac:dyDescent="0.4"/>
    <row r="104" spans="1:11" x14ac:dyDescent="0.35">
      <c r="A104" s="285" t="s">
        <v>336</v>
      </c>
      <c r="B104" s="286"/>
      <c r="C104" s="286"/>
      <c r="D104" s="286"/>
      <c r="E104" s="99">
        <v>10</v>
      </c>
    </row>
    <row r="105" spans="1:11" x14ac:dyDescent="0.35">
      <c r="A105" s="287" t="s">
        <v>337</v>
      </c>
      <c r="B105" s="251"/>
      <c r="C105" s="251"/>
      <c r="D105" s="251"/>
      <c r="E105" s="100">
        <v>15</v>
      </c>
    </row>
    <row r="106" spans="1:11" x14ac:dyDescent="0.35">
      <c r="A106" s="287" t="s">
        <v>440</v>
      </c>
      <c r="B106" s="251"/>
      <c r="C106" s="251"/>
      <c r="D106" s="251"/>
      <c r="E106" s="101">
        <v>2</v>
      </c>
    </row>
    <row r="107" spans="1:11" ht="15" thickBot="1" x14ac:dyDescent="0.4">
      <c r="A107" s="288" t="s">
        <v>169</v>
      </c>
      <c r="B107" s="289"/>
      <c r="C107" s="289"/>
      <c r="D107" s="289"/>
      <c r="E107" s="102">
        <v>19</v>
      </c>
    </row>
    <row r="108" spans="1:11" ht="15" thickBot="1" x14ac:dyDescent="0.4"/>
    <row r="109" spans="1:11" ht="51.5" thickBot="1" x14ac:dyDescent="0.45">
      <c r="A109" s="153" t="s">
        <v>170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45100</v>
      </c>
      <c r="B110" s="141">
        <v>45047</v>
      </c>
      <c r="C110" s="43">
        <v>45017</v>
      </c>
      <c r="D110" s="43">
        <v>44986</v>
      </c>
      <c r="E110" s="43">
        <v>44958</v>
      </c>
      <c r="F110" s="43">
        <v>44927</v>
      </c>
      <c r="G110" s="43" t="s">
        <v>563</v>
      </c>
      <c r="H110" s="43" t="s">
        <v>552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30</v>
      </c>
      <c r="B111" s="140">
        <v>16</v>
      </c>
      <c r="C111" s="96">
        <v>9</v>
      </c>
      <c r="D111" s="96">
        <v>10</v>
      </c>
      <c r="E111" s="96">
        <v>4</v>
      </c>
      <c r="F111" s="96">
        <v>5</v>
      </c>
      <c r="G111" s="96">
        <v>17</v>
      </c>
      <c r="H111" s="96">
        <v>5</v>
      </c>
      <c r="I111" s="96">
        <v>8</v>
      </c>
      <c r="J111" s="96">
        <v>14</v>
      </c>
      <c r="K111" s="97">
        <f>SUM(A111:J111)</f>
        <v>118</v>
      </c>
    </row>
    <row r="113" spans="1:43" ht="16" thickBot="1" x14ac:dyDescent="0.4">
      <c r="A113" s="296" t="s">
        <v>560</v>
      </c>
      <c r="B113" s="296"/>
      <c r="C113" s="296"/>
      <c r="D113" s="296"/>
      <c r="E113" s="296"/>
      <c r="F113" s="296"/>
      <c r="G113" s="296"/>
      <c r="H113" s="296"/>
      <c r="I113" s="296"/>
      <c r="J113" s="296"/>
    </row>
    <row r="114" spans="1:43" ht="18.5" x14ac:dyDescent="0.35">
      <c r="A114" s="306">
        <v>45078</v>
      </c>
      <c r="B114" s="270"/>
      <c r="C114" s="270"/>
      <c r="D114" s="270"/>
      <c r="E114" s="306" t="s">
        <v>561</v>
      </c>
      <c r="F114" s="270"/>
      <c r="G114" s="270"/>
      <c r="H114" s="270"/>
      <c r="I114" s="270"/>
      <c r="J114" s="271"/>
      <c r="L114" s="308"/>
      <c r="M114" s="309"/>
      <c r="N114" s="309"/>
      <c r="O114" s="309"/>
      <c r="P114" s="308"/>
      <c r="Q114" s="309"/>
      <c r="R114" s="309"/>
      <c r="S114" s="309"/>
      <c r="T114" s="309"/>
      <c r="U114" s="309"/>
      <c r="W114" s="308"/>
      <c r="X114" s="309"/>
      <c r="Y114" s="309"/>
      <c r="Z114" s="309"/>
      <c r="AA114" s="308"/>
      <c r="AB114" s="309"/>
      <c r="AC114" s="309"/>
      <c r="AD114" s="309"/>
      <c r="AE114" s="309"/>
      <c r="AF114" s="309"/>
      <c r="AH114" s="308"/>
      <c r="AI114" s="309"/>
      <c r="AJ114" s="309"/>
      <c r="AK114" s="309"/>
      <c r="AL114" s="308"/>
      <c r="AM114" s="309"/>
      <c r="AN114" s="309"/>
      <c r="AO114" s="309"/>
      <c r="AP114" s="309"/>
      <c r="AQ114" s="309"/>
    </row>
    <row r="115" spans="1:43" ht="15" thickBot="1" x14ac:dyDescent="0.4">
      <c r="A115" s="256" t="s">
        <v>114</v>
      </c>
      <c r="B115" s="257"/>
      <c r="C115" s="257" t="s">
        <v>115</v>
      </c>
      <c r="D115" s="257"/>
      <c r="E115" s="256" t="s">
        <v>114</v>
      </c>
      <c r="F115" s="257"/>
      <c r="G115" s="257"/>
      <c r="H115" s="257" t="s">
        <v>115</v>
      </c>
      <c r="I115" s="257"/>
      <c r="J115" s="258"/>
      <c r="L115" s="307"/>
      <c r="M115" s="307"/>
      <c r="N115" s="307"/>
      <c r="O115" s="307"/>
      <c r="P115" s="307"/>
      <c r="Q115" s="307"/>
      <c r="R115" s="307"/>
      <c r="S115" s="307"/>
      <c r="T115" s="307"/>
      <c r="U115" s="307"/>
      <c r="W115" s="307"/>
      <c r="X115" s="307"/>
      <c r="Y115" s="307"/>
      <c r="Z115" s="307"/>
      <c r="AA115" s="307"/>
      <c r="AB115" s="307"/>
      <c r="AC115" s="307"/>
      <c r="AD115" s="307"/>
      <c r="AE115" s="307"/>
      <c r="AF115" s="307"/>
      <c r="AH115" s="307"/>
      <c r="AI115" s="307"/>
      <c r="AJ115" s="307"/>
      <c r="AK115" s="307"/>
      <c r="AL115" s="307"/>
      <c r="AM115" s="307"/>
      <c r="AN115" s="307"/>
      <c r="AO115" s="307"/>
      <c r="AP115" s="307"/>
      <c r="AQ115" s="307"/>
    </row>
    <row r="116" spans="1:43" x14ac:dyDescent="0.35">
      <c r="A116" s="158" t="s">
        <v>1</v>
      </c>
      <c r="B116" s="136">
        <v>78</v>
      </c>
      <c r="C116" s="55" t="s">
        <v>32</v>
      </c>
      <c r="D116">
        <v>38</v>
      </c>
      <c r="E116" s="69" t="s">
        <v>1</v>
      </c>
      <c r="G116" s="52">
        <v>49</v>
      </c>
      <c r="H116" s="55" t="s">
        <v>32</v>
      </c>
      <c r="J116">
        <v>14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45</v>
      </c>
      <c r="C117" s="55" t="s">
        <v>116</v>
      </c>
      <c r="D117">
        <v>36</v>
      </c>
      <c r="E117" s="69" t="s">
        <v>2</v>
      </c>
      <c r="G117" s="48">
        <v>32</v>
      </c>
      <c r="H117" s="55" t="s">
        <v>116</v>
      </c>
      <c r="J117" s="54">
        <v>15</v>
      </c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98</v>
      </c>
      <c r="C118" s="55" t="s">
        <v>34</v>
      </c>
      <c r="D118">
        <v>36</v>
      </c>
      <c r="E118" s="69" t="s">
        <v>3</v>
      </c>
      <c r="G118" s="48">
        <v>15</v>
      </c>
      <c r="H118" s="55" t="s">
        <v>34</v>
      </c>
      <c r="J118">
        <v>20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2</v>
      </c>
      <c r="C119" s="55" t="s">
        <v>35</v>
      </c>
      <c r="D119">
        <v>28</v>
      </c>
      <c r="E119" s="69" t="s">
        <v>4</v>
      </c>
      <c r="G119" s="48">
        <v>7</v>
      </c>
      <c r="H119" s="55" t="s">
        <v>35</v>
      </c>
      <c r="J119">
        <v>8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5</v>
      </c>
      <c r="C120" s="56" t="s">
        <v>36</v>
      </c>
      <c r="D120">
        <v>21</v>
      </c>
      <c r="E120" s="69" t="s">
        <v>5</v>
      </c>
      <c r="G120" s="48">
        <v>1</v>
      </c>
      <c r="H120" s="56" t="s">
        <v>36</v>
      </c>
      <c r="J120">
        <v>12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12</v>
      </c>
      <c r="C121" s="55" t="s">
        <v>37</v>
      </c>
      <c r="D121">
        <v>31</v>
      </c>
      <c r="E121" s="69" t="s">
        <v>6</v>
      </c>
      <c r="G121" s="48">
        <v>1</v>
      </c>
      <c r="H121" s="55" t="s">
        <v>37</v>
      </c>
      <c r="J121">
        <v>8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50</v>
      </c>
      <c r="E122" s="69" t="s">
        <v>8</v>
      </c>
      <c r="G122" s="48">
        <v>0</v>
      </c>
      <c r="H122" s="55" t="s">
        <v>38</v>
      </c>
      <c r="J122">
        <v>28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48">
        <v>0</v>
      </c>
      <c r="J123" s="54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J124" s="54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240</v>
      </c>
      <c r="C125" s="51"/>
      <c r="D125" s="57">
        <f>SUM(D116:D124)</f>
        <v>240</v>
      </c>
      <c r="E125" s="51"/>
      <c r="F125" s="51"/>
      <c r="G125" s="53">
        <f>SUM(G116:G124)</f>
        <v>105</v>
      </c>
      <c r="H125" s="51"/>
      <c r="I125" s="51"/>
      <c r="J125" s="71">
        <f>SUM(J116:J122)</f>
        <v>105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30</v>
      </c>
      <c r="B127" s="104">
        <f>B12</f>
        <v>63</v>
      </c>
      <c r="D127" s="300" t="s">
        <v>513</v>
      </c>
      <c r="E127" s="301"/>
      <c r="F127" s="302"/>
      <c r="G127" s="104">
        <f>D25</f>
        <v>-1299</v>
      </c>
    </row>
    <row r="128" spans="1:43" ht="29.5" thickBot="1" x14ac:dyDescent="0.4">
      <c r="A128" s="105" t="s">
        <v>173</v>
      </c>
      <c r="B128" s="101">
        <f>K111</f>
        <v>118</v>
      </c>
      <c r="D128" s="303" t="s">
        <v>514</v>
      </c>
      <c r="E128" s="304"/>
      <c r="F128" s="305"/>
      <c r="G128" s="110">
        <f>((C25-B129)/B25)</f>
        <v>0.85647343360290229</v>
      </c>
      <c r="N128" s="122"/>
      <c r="P128" s="55"/>
    </row>
    <row r="129" spans="1:17" ht="43.5" x14ac:dyDescent="0.35">
      <c r="A129" s="105" t="s">
        <v>562</v>
      </c>
      <c r="B129" s="126">
        <v>600</v>
      </c>
      <c r="M129" s="12"/>
      <c r="N129" s="122"/>
      <c r="P129" s="55"/>
    </row>
    <row r="130" spans="1:17" ht="29.5" thickBot="1" x14ac:dyDescent="0.4">
      <c r="A130" s="105" t="s">
        <v>31</v>
      </c>
      <c r="B130" s="101">
        <f>B125</f>
        <v>240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11932</v>
      </c>
      <c r="D131" s="297" t="s">
        <v>82</v>
      </c>
      <c r="E131" s="298"/>
      <c r="F131" s="299"/>
      <c r="G131" s="111">
        <f>B100</f>
        <v>268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ht="15" thickBot="1" x14ac:dyDescent="0.4">
      <c r="M133" s="12"/>
      <c r="N133" s="122"/>
      <c r="P133" s="55"/>
    </row>
    <row r="134" spans="1:17" ht="34" x14ac:dyDescent="0.4">
      <c r="A134" s="144" t="s">
        <v>565</v>
      </c>
      <c r="B134" s="74">
        <v>743</v>
      </c>
      <c r="M134" s="12"/>
      <c r="N134" s="122"/>
      <c r="P134" s="55"/>
    </row>
    <row r="135" spans="1:17" ht="17" x14ac:dyDescent="0.4">
      <c r="A135" s="161" t="s">
        <v>564</v>
      </c>
      <c r="B135" s="54">
        <v>319</v>
      </c>
      <c r="M135" s="12"/>
      <c r="N135" s="122"/>
      <c r="P135" s="55"/>
    </row>
    <row r="136" spans="1:17" ht="17" x14ac:dyDescent="0.4">
      <c r="A136" s="161" t="s">
        <v>566</v>
      </c>
      <c r="B136" s="54">
        <v>3</v>
      </c>
      <c r="M136" s="12"/>
      <c r="N136" s="122"/>
      <c r="O136" s="12"/>
    </row>
    <row r="137" spans="1:17" ht="17" x14ac:dyDescent="0.4">
      <c r="A137" s="161" t="s">
        <v>567</v>
      </c>
      <c r="B137" s="54">
        <v>55</v>
      </c>
      <c r="M137" s="12"/>
      <c r="N137" s="122"/>
      <c r="O137" s="12"/>
    </row>
    <row r="138" spans="1:17" ht="34.5" thickBot="1" x14ac:dyDescent="0.45">
      <c r="A138" s="162" t="s">
        <v>568</v>
      </c>
      <c r="B138" s="125">
        <v>67</v>
      </c>
      <c r="M138" s="12"/>
      <c r="O138" s="117"/>
      <c r="Q138" s="58"/>
    </row>
  </sheetData>
  <mergeCells count="35">
    <mergeCell ref="A106:D106"/>
    <mergeCell ref="A15:D15"/>
    <mergeCell ref="A28:C28"/>
    <mergeCell ref="A39:E39"/>
    <mergeCell ref="A104:D104"/>
    <mergeCell ref="A105:D105"/>
    <mergeCell ref="A107:D107"/>
    <mergeCell ref="A113:J113"/>
    <mergeCell ref="A114:D114"/>
    <mergeCell ref="E114:J114"/>
    <mergeCell ref="L114:O114"/>
    <mergeCell ref="W114:Z114"/>
    <mergeCell ref="AA114:AF114"/>
    <mergeCell ref="AH114:AK114"/>
    <mergeCell ref="AL114:AQ114"/>
    <mergeCell ref="A115:B115"/>
    <mergeCell ref="C115:D115"/>
    <mergeCell ref="E115:G115"/>
    <mergeCell ref="H115:J115"/>
    <mergeCell ref="L115:M115"/>
    <mergeCell ref="N115:O115"/>
    <mergeCell ref="P114:U114"/>
    <mergeCell ref="D131:F131"/>
    <mergeCell ref="AH115:AI115"/>
    <mergeCell ref="AJ115:AK115"/>
    <mergeCell ref="AL115:AN115"/>
    <mergeCell ref="AO115:AQ115"/>
    <mergeCell ref="D127:F127"/>
    <mergeCell ref="D128:F128"/>
    <mergeCell ref="P115:R115"/>
    <mergeCell ref="S115:U115"/>
    <mergeCell ref="W115:X115"/>
    <mergeCell ref="Y115:Z115"/>
    <mergeCell ref="AA115:AC115"/>
    <mergeCell ref="AD115:AF115"/>
  </mergeCells>
  <printOptions horizontalCentered="1" verticalCentered="1"/>
  <pageMargins left="1" right="1" top="0.4" bottom="0.4" header="0.75" footer="0.3"/>
  <pageSetup scale="66" fitToHeight="0" orientation="portrait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4C833-F4F9-492F-94B7-8DA9E2493981}">
  <sheetPr>
    <pageSetUpPr fitToPage="1"/>
  </sheetPr>
  <dimension ref="A2:AQ138"/>
  <sheetViews>
    <sheetView zoomScaleNormal="100" zoomScalePageLayoutView="75" workbookViewId="0">
      <selection activeCell="B12" sqref="B12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20</v>
      </c>
    </row>
    <row r="5" spans="1:13" x14ac:dyDescent="0.35">
      <c r="A5" s="145" t="s">
        <v>2</v>
      </c>
      <c r="B5" s="54">
        <v>7</v>
      </c>
    </row>
    <row r="6" spans="1:13" x14ac:dyDescent="0.35">
      <c r="A6" s="145" t="s">
        <v>3</v>
      </c>
      <c r="B6" s="54">
        <v>14</v>
      </c>
    </row>
    <row r="7" spans="1:13" x14ac:dyDescent="0.35">
      <c r="A7" s="145" t="s">
        <v>4</v>
      </c>
      <c r="B7" s="54">
        <v>2</v>
      </c>
    </row>
    <row r="8" spans="1:13" x14ac:dyDescent="0.35">
      <c r="A8" s="145" t="s">
        <v>5</v>
      </c>
      <c r="B8" s="54">
        <v>2</v>
      </c>
    </row>
    <row r="9" spans="1:13" x14ac:dyDescent="0.35">
      <c r="A9" s="145" t="s">
        <v>6</v>
      </c>
      <c r="B9" s="54">
        <v>5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50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48" t="s">
        <v>17</v>
      </c>
      <c r="B15" s="249"/>
      <c r="C15" s="249"/>
      <c r="D15" s="250"/>
      <c r="E15" s="8"/>
      <c r="F15" s="112" t="s">
        <v>117</v>
      </c>
    </row>
    <row r="16" spans="1:13" ht="30.5" thickBot="1" x14ac:dyDescent="0.4">
      <c r="A16" s="148"/>
      <c r="B16" s="28" t="s">
        <v>569</v>
      </c>
      <c r="C16" s="28" t="s">
        <v>570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4095</v>
      </c>
      <c r="C17" s="30">
        <v>3994</v>
      </c>
      <c r="D17" s="143">
        <f>C17-B17</f>
        <v>-101</v>
      </c>
      <c r="M17" s="166"/>
    </row>
    <row r="18" spans="1:17" x14ac:dyDescent="0.35">
      <c r="A18" s="149" t="s">
        <v>2</v>
      </c>
      <c r="B18" s="30">
        <v>5552</v>
      </c>
      <c r="C18" s="30">
        <v>5939</v>
      </c>
      <c r="D18" s="143">
        <f t="shared" ref="D18:D25" si="0">C18-B18</f>
        <v>387</v>
      </c>
      <c r="E18" s="12"/>
      <c r="M18" s="166"/>
    </row>
    <row r="19" spans="1:17" x14ac:dyDescent="0.35">
      <c r="A19" s="149" t="s">
        <v>3</v>
      </c>
      <c r="B19" s="30">
        <v>1308</v>
      </c>
      <c r="C19" s="30">
        <v>781</v>
      </c>
      <c r="D19" s="143">
        <f t="shared" si="0"/>
        <v>-527</v>
      </c>
      <c r="E19" s="12"/>
      <c r="M19" s="166"/>
    </row>
    <row r="20" spans="1:17" x14ac:dyDescent="0.35">
      <c r="A20" s="149" t="s">
        <v>4</v>
      </c>
      <c r="B20" s="30">
        <v>161</v>
      </c>
      <c r="C20" s="30">
        <v>131</v>
      </c>
      <c r="D20" s="143">
        <f t="shared" si="0"/>
        <v>-30</v>
      </c>
      <c r="E20" s="12"/>
      <c r="M20" s="166"/>
    </row>
    <row r="21" spans="1:17" x14ac:dyDescent="0.35">
      <c r="A21" s="149" t="s">
        <v>5</v>
      </c>
      <c r="B21" s="30">
        <v>184</v>
      </c>
      <c r="C21" s="30">
        <v>192</v>
      </c>
      <c r="D21" s="143">
        <f t="shared" si="0"/>
        <v>8</v>
      </c>
      <c r="E21" s="12"/>
      <c r="M21" s="166"/>
    </row>
    <row r="22" spans="1:17" x14ac:dyDescent="0.35">
      <c r="A22" s="149" t="s">
        <v>6</v>
      </c>
      <c r="B22" s="30">
        <v>107</v>
      </c>
      <c r="C22" s="30">
        <v>59</v>
      </c>
      <c r="D22" s="143">
        <f t="shared" si="0"/>
        <v>-48</v>
      </c>
      <c r="E22" s="12"/>
      <c r="M22" s="166"/>
      <c r="Q22" s="30"/>
    </row>
    <row r="23" spans="1:17" x14ac:dyDescent="0.35">
      <c r="A23" s="149" t="s">
        <v>8</v>
      </c>
      <c r="B23" s="15">
        <v>83</v>
      </c>
      <c r="C23" s="15">
        <v>123</v>
      </c>
      <c r="D23" s="143">
        <f t="shared" si="0"/>
        <v>40</v>
      </c>
      <c r="E23" s="12"/>
      <c r="M23" s="166"/>
    </row>
    <row r="24" spans="1:17" x14ac:dyDescent="0.35">
      <c r="A24" s="149" t="s">
        <v>20</v>
      </c>
      <c r="B24" s="15">
        <v>49</v>
      </c>
      <c r="C24" s="15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11539</v>
      </c>
      <c r="C25" s="37">
        <f>SUM(C17:C24)</f>
        <v>11270</v>
      </c>
      <c r="D25" s="21">
        <f t="shared" si="0"/>
        <v>-269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293" t="s">
        <v>459</v>
      </c>
      <c r="B28" s="294"/>
      <c r="C28" s="295"/>
      <c r="D28" s="117"/>
      <c r="E28" s="12"/>
    </row>
    <row r="29" spans="1:17" x14ac:dyDescent="0.35">
      <c r="A29" s="145" t="s">
        <v>1</v>
      </c>
      <c r="B29" s="30">
        <f>SUM(C17+C20)</f>
        <v>4125</v>
      </c>
      <c r="C29" s="128">
        <f>SUM((B29/B34))</f>
        <v>0.36601597160603372</v>
      </c>
      <c r="D29" s="117"/>
      <c r="E29" s="12"/>
    </row>
    <row r="30" spans="1:17" x14ac:dyDescent="0.35">
      <c r="A30" s="145" t="s">
        <v>2</v>
      </c>
      <c r="B30" s="30">
        <f>SUM(C18+C21)</f>
        <v>6131</v>
      </c>
      <c r="C30" s="128">
        <f>SUM(B30/B34)</f>
        <v>0.54401064773735586</v>
      </c>
      <c r="D30" s="117"/>
      <c r="E30" s="12"/>
    </row>
    <row r="31" spans="1:17" x14ac:dyDescent="0.35">
      <c r="A31" s="145" t="s">
        <v>3</v>
      </c>
      <c r="B31" s="30">
        <f>SUM(C19+C22)</f>
        <v>840</v>
      </c>
      <c r="C31" s="128">
        <f>SUM(B31/B34)</f>
        <v>7.4534161490683232E-2</v>
      </c>
      <c r="D31" s="117"/>
      <c r="E31" s="12"/>
    </row>
    <row r="32" spans="1:17" x14ac:dyDescent="0.35">
      <c r="A32" s="145" t="s">
        <v>8</v>
      </c>
      <c r="B32" s="15">
        <f>C23</f>
        <v>123</v>
      </c>
      <c r="C32" s="129">
        <f>SUM(B32/B34)</f>
        <v>1.0913930789707187E-2</v>
      </c>
      <c r="D32" s="117"/>
      <c r="E32" s="12"/>
    </row>
    <row r="33" spans="1:11" x14ac:dyDescent="0.35">
      <c r="A33" s="145" t="s">
        <v>20</v>
      </c>
      <c r="B33" s="15">
        <f>C24</f>
        <v>51</v>
      </c>
      <c r="C33" s="129">
        <f>SUM(B33/B34)</f>
        <v>4.5252883762200531E-3</v>
      </c>
      <c r="D33" s="117"/>
      <c r="E33" s="12"/>
    </row>
    <row r="34" spans="1:11" ht="15" thickBot="1" x14ac:dyDescent="0.4">
      <c r="A34" s="151"/>
      <c r="B34" s="127">
        <f>SUM(B29:B33)</f>
        <v>11270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0" t="s">
        <v>428</v>
      </c>
      <c r="B39" s="291"/>
      <c r="C39" s="291"/>
      <c r="D39" s="291"/>
      <c r="E39" s="292"/>
      <c r="F39" s="119"/>
    </row>
    <row r="40" spans="1:11" ht="39.75" customHeight="1" thickBot="1" x14ac:dyDescent="0.4">
      <c r="A40" s="148"/>
      <c r="B40" s="28" t="s">
        <v>559</v>
      </c>
      <c r="C40" s="28" t="s">
        <v>570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4226</v>
      </c>
      <c r="C41" s="30">
        <f t="shared" ref="C41:C48" si="1">C17</f>
        <v>3994</v>
      </c>
      <c r="D41" s="120">
        <f>C41-B41</f>
        <v>-232</v>
      </c>
      <c r="E41" s="113">
        <f t="shared" ref="E41:E49" si="2">((C41-B41)/B41)*100</f>
        <v>-5.4898248935163281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6320</v>
      </c>
      <c r="C42" s="30">
        <f t="shared" si="1"/>
        <v>5939</v>
      </c>
      <c r="D42" s="120">
        <f t="shared" ref="D42:D49" si="3">C42-B42</f>
        <v>-381</v>
      </c>
      <c r="E42" s="113">
        <f t="shared" si="2"/>
        <v>-6.0284810126582284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819</v>
      </c>
      <c r="C43" s="30">
        <f t="shared" si="1"/>
        <v>781</v>
      </c>
      <c r="D43" s="120">
        <f t="shared" si="3"/>
        <v>-38</v>
      </c>
      <c r="E43" s="113">
        <f t="shared" si="2"/>
        <v>-4.6398046398046402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137</v>
      </c>
      <c r="C44" s="30">
        <f t="shared" si="1"/>
        <v>131</v>
      </c>
      <c r="D44" s="120">
        <f t="shared" si="3"/>
        <v>-6</v>
      </c>
      <c r="E44" s="113">
        <f t="shared" si="2"/>
        <v>-4.3795620437956204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204</v>
      </c>
      <c r="C45" s="30">
        <f t="shared" si="1"/>
        <v>192</v>
      </c>
      <c r="D45" s="120">
        <f t="shared" si="3"/>
        <v>-12</v>
      </c>
      <c r="E45" s="113">
        <f t="shared" si="2"/>
        <v>-5.8823529411764701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56</v>
      </c>
      <c r="C46" s="30">
        <f t="shared" si="1"/>
        <v>59</v>
      </c>
      <c r="D46" s="120">
        <f t="shared" si="3"/>
        <v>3</v>
      </c>
      <c r="E46" s="113">
        <f t="shared" si="2"/>
        <v>5.3571428571428568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119</v>
      </c>
      <c r="C47" s="15">
        <f t="shared" si="1"/>
        <v>123</v>
      </c>
      <c r="D47" s="120">
        <f t="shared" si="3"/>
        <v>4</v>
      </c>
      <c r="E47" s="113">
        <f t="shared" si="2"/>
        <v>3.3613445378151261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51</v>
      </c>
      <c r="C48" s="15">
        <f t="shared" si="1"/>
        <v>51</v>
      </c>
      <c r="D48" s="120">
        <f t="shared" si="3"/>
        <v>0</v>
      </c>
      <c r="E48" s="113">
        <f t="shared" si="2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11932</v>
      </c>
      <c r="C49" s="115">
        <f>SUM(C41:C48)</f>
        <v>11270</v>
      </c>
      <c r="D49" s="121">
        <f t="shared" si="3"/>
        <v>-662</v>
      </c>
      <c r="E49" s="114">
        <f t="shared" si="2"/>
        <v>-5.5481059336238685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692</v>
      </c>
      <c r="C54" s="84">
        <v>980</v>
      </c>
      <c r="D54" s="84">
        <v>105</v>
      </c>
      <c r="E54" s="84">
        <v>28</v>
      </c>
      <c r="F54" s="84">
        <v>37</v>
      </c>
      <c r="G54" s="84">
        <v>9</v>
      </c>
      <c r="H54" s="134">
        <v>17</v>
      </c>
      <c r="I54" s="84">
        <v>41</v>
      </c>
      <c r="J54" s="85">
        <f t="shared" ref="J54:J60" si="4">SUM(A54:I54)</f>
        <v>1909</v>
      </c>
    </row>
    <row r="55" spans="1:14" x14ac:dyDescent="0.35">
      <c r="A55" s="145" t="s">
        <v>33</v>
      </c>
      <c r="B55" s="84">
        <v>658</v>
      </c>
      <c r="C55" s="84">
        <v>1023</v>
      </c>
      <c r="D55" s="84">
        <v>126</v>
      </c>
      <c r="E55" s="84">
        <v>22</v>
      </c>
      <c r="F55" s="84">
        <v>35</v>
      </c>
      <c r="G55" s="84">
        <v>6</v>
      </c>
      <c r="H55" s="134">
        <v>16</v>
      </c>
      <c r="I55" s="84">
        <v>0</v>
      </c>
      <c r="J55" s="85">
        <f t="shared" si="4"/>
        <v>1886</v>
      </c>
    </row>
    <row r="56" spans="1:14" x14ac:dyDescent="0.35">
      <c r="A56" s="145" t="s">
        <v>34</v>
      </c>
      <c r="B56" s="84">
        <v>714</v>
      </c>
      <c r="C56" s="84">
        <v>1038</v>
      </c>
      <c r="D56" s="84">
        <v>121</v>
      </c>
      <c r="E56" s="84">
        <v>33</v>
      </c>
      <c r="F56" s="84">
        <v>23</v>
      </c>
      <c r="G56" s="84">
        <v>22</v>
      </c>
      <c r="H56" s="134">
        <v>21</v>
      </c>
      <c r="I56" s="84">
        <v>0</v>
      </c>
      <c r="J56" s="85">
        <f t="shared" si="4"/>
        <v>1972</v>
      </c>
    </row>
    <row r="57" spans="1:14" x14ac:dyDescent="0.35">
      <c r="A57" s="145" t="s">
        <v>35</v>
      </c>
      <c r="B57" s="84">
        <v>557</v>
      </c>
      <c r="C57" s="84">
        <v>878</v>
      </c>
      <c r="D57" s="84">
        <v>123</v>
      </c>
      <c r="E57" s="84">
        <v>15</v>
      </c>
      <c r="F57" s="84">
        <v>21</v>
      </c>
      <c r="G57" s="84">
        <v>5</v>
      </c>
      <c r="H57" s="134">
        <v>19</v>
      </c>
      <c r="I57" s="84">
        <v>1</v>
      </c>
      <c r="J57" s="85">
        <f t="shared" si="4"/>
        <v>1619</v>
      </c>
    </row>
    <row r="58" spans="1:14" x14ac:dyDescent="0.35">
      <c r="A58" s="145" t="s">
        <v>36</v>
      </c>
      <c r="B58" s="84">
        <v>425</v>
      </c>
      <c r="C58" s="84">
        <v>611</v>
      </c>
      <c r="D58" s="84">
        <v>86</v>
      </c>
      <c r="E58" s="84">
        <v>4</v>
      </c>
      <c r="F58" s="84">
        <v>20</v>
      </c>
      <c r="G58" s="84">
        <v>4</v>
      </c>
      <c r="H58" s="134">
        <v>17</v>
      </c>
      <c r="I58" s="84">
        <v>1</v>
      </c>
      <c r="J58" s="85">
        <f t="shared" si="4"/>
        <v>1168</v>
      </c>
    </row>
    <row r="59" spans="1:14" x14ac:dyDescent="0.35">
      <c r="A59" s="145" t="s">
        <v>37</v>
      </c>
      <c r="B59" s="84">
        <v>370</v>
      </c>
      <c r="C59" s="84">
        <v>514</v>
      </c>
      <c r="D59" s="84">
        <v>79</v>
      </c>
      <c r="E59" s="84">
        <v>11</v>
      </c>
      <c r="F59" s="84">
        <v>20</v>
      </c>
      <c r="G59" s="84">
        <v>4</v>
      </c>
      <c r="H59" s="134">
        <v>9</v>
      </c>
      <c r="I59" s="84">
        <v>0</v>
      </c>
      <c r="J59" s="85">
        <f t="shared" si="4"/>
        <v>1007</v>
      </c>
    </row>
    <row r="60" spans="1:14" x14ac:dyDescent="0.35">
      <c r="A60" s="145" t="s">
        <v>38</v>
      </c>
      <c r="B60" s="84">
        <v>578</v>
      </c>
      <c r="C60" s="84">
        <v>895</v>
      </c>
      <c r="D60" s="84">
        <v>141</v>
      </c>
      <c r="E60" s="84">
        <v>18</v>
      </c>
      <c r="F60" s="84">
        <v>36</v>
      </c>
      <c r="G60" s="84">
        <v>9</v>
      </c>
      <c r="H60" s="134">
        <v>24</v>
      </c>
      <c r="I60" s="84">
        <v>8</v>
      </c>
      <c r="J60" s="85">
        <f t="shared" si="4"/>
        <v>1709</v>
      </c>
    </row>
    <row r="61" spans="1:14" ht="15" thickBot="1" x14ac:dyDescent="0.4">
      <c r="A61" s="151"/>
      <c r="B61" s="86">
        <f t="shared" ref="B61:G61" si="5">SUM(B54:B60)</f>
        <v>3994</v>
      </c>
      <c r="C61" s="86">
        <f t="shared" si="5"/>
        <v>5939</v>
      </c>
      <c r="D61" s="86">
        <f t="shared" si="5"/>
        <v>781</v>
      </c>
      <c r="E61" s="86">
        <f t="shared" si="5"/>
        <v>131</v>
      </c>
      <c r="F61" s="86">
        <f t="shared" si="5"/>
        <v>192</v>
      </c>
      <c r="G61" s="86">
        <f t="shared" si="5"/>
        <v>59</v>
      </c>
      <c r="H61" s="135">
        <f>SUM(H54:H60)</f>
        <v>123</v>
      </c>
      <c r="I61" s="86">
        <f>SUM(I54:I60)</f>
        <v>51</v>
      </c>
      <c r="J61" s="87">
        <f>SUM(J54:J60)</f>
        <v>11270</v>
      </c>
    </row>
    <row r="62" spans="1:14" x14ac:dyDescent="0.35">
      <c r="K62" s="10"/>
      <c r="L62" s="10"/>
      <c r="M62" s="10"/>
      <c r="N62" s="10"/>
    </row>
    <row r="91" spans="1:2" ht="15" thickBot="1" x14ac:dyDescent="0.4"/>
    <row r="92" spans="1:2" ht="34.5" thickBot="1" x14ac:dyDescent="0.45">
      <c r="A92" s="153" t="s">
        <v>480</v>
      </c>
      <c r="B92" s="74"/>
    </row>
    <row r="93" spans="1:2" ht="15" thickTop="1" x14ac:dyDescent="0.35">
      <c r="A93" s="145" t="s">
        <v>32</v>
      </c>
      <c r="B93" s="54">
        <v>37</v>
      </c>
    </row>
    <row r="94" spans="1:2" x14ac:dyDescent="0.35">
      <c r="A94" s="145" t="s">
        <v>33</v>
      </c>
      <c r="B94" s="54">
        <v>42</v>
      </c>
    </row>
    <row r="95" spans="1:2" x14ac:dyDescent="0.35">
      <c r="A95" s="145" t="s">
        <v>34</v>
      </c>
      <c r="B95" s="54">
        <v>51</v>
      </c>
    </row>
    <row r="96" spans="1:2" x14ac:dyDescent="0.35">
      <c r="A96" s="145" t="s">
        <v>35</v>
      </c>
      <c r="B96" s="54">
        <v>43</v>
      </c>
    </row>
    <row r="97" spans="1:11" x14ac:dyDescent="0.35">
      <c r="A97" s="145" t="s">
        <v>36</v>
      </c>
      <c r="B97" s="54">
        <v>28</v>
      </c>
    </row>
    <row r="98" spans="1:11" x14ac:dyDescent="0.35">
      <c r="A98" s="145" t="s">
        <v>37</v>
      </c>
      <c r="B98" s="54">
        <v>27</v>
      </c>
    </row>
    <row r="99" spans="1:11" x14ac:dyDescent="0.35">
      <c r="A99" s="155" t="s">
        <v>38</v>
      </c>
      <c r="B99" s="132">
        <v>40</v>
      </c>
    </row>
    <row r="100" spans="1:11" ht="15" thickBot="1" x14ac:dyDescent="0.4">
      <c r="A100" s="151"/>
      <c r="B100" s="125">
        <f>SUM(B93:B99)</f>
        <v>268</v>
      </c>
    </row>
    <row r="103" spans="1:11" ht="15" thickBot="1" x14ac:dyDescent="0.4"/>
    <row r="104" spans="1:11" x14ac:dyDescent="0.35">
      <c r="A104" s="285" t="s">
        <v>347</v>
      </c>
      <c r="B104" s="286"/>
      <c r="C104" s="286"/>
      <c r="D104" s="286"/>
      <c r="E104" s="99">
        <v>24</v>
      </c>
    </row>
    <row r="105" spans="1:11" x14ac:dyDescent="0.35">
      <c r="A105" s="287" t="s">
        <v>348</v>
      </c>
      <c r="B105" s="251"/>
      <c r="C105" s="251"/>
      <c r="D105" s="251"/>
      <c r="E105" s="100">
        <v>155</v>
      </c>
    </row>
    <row r="106" spans="1:11" x14ac:dyDescent="0.35">
      <c r="A106" s="287" t="s">
        <v>445</v>
      </c>
      <c r="B106" s="251"/>
      <c r="C106" s="251"/>
      <c r="D106" s="251"/>
      <c r="E106" s="101">
        <v>6</v>
      </c>
    </row>
    <row r="107" spans="1:11" ht="15" thickBot="1" x14ac:dyDescent="0.4">
      <c r="A107" s="288" t="s">
        <v>184</v>
      </c>
      <c r="B107" s="289"/>
      <c r="C107" s="289"/>
      <c r="D107" s="289"/>
      <c r="E107" s="102">
        <v>12</v>
      </c>
    </row>
    <row r="108" spans="1:11" ht="15" thickBot="1" x14ac:dyDescent="0.4"/>
    <row r="109" spans="1:11" ht="51.5" thickBot="1" x14ac:dyDescent="0.45">
      <c r="A109" s="153" t="s">
        <v>185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45108</v>
      </c>
      <c r="B110" s="141">
        <v>45100</v>
      </c>
      <c r="C110" s="141">
        <v>45047</v>
      </c>
      <c r="D110" s="43">
        <v>45017</v>
      </c>
      <c r="E110" s="43">
        <v>44986</v>
      </c>
      <c r="F110" s="43">
        <v>44958</v>
      </c>
      <c r="G110" s="43">
        <v>44927</v>
      </c>
      <c r="H110" s="45">
        <v>2022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182</v>
      </c>
      <c r="B111" s="140">
        <v>15</v>
      </c>
      <c r="C111" s="96">
        <v>3</v>
      </c>
      <c r="D111" s="96">
        <v>5</v>
      </c>
      <c r="E111" s="96">
        <v>3</v>
      </c>
      <c r="F111" s="96">
        <v>5</v>
      </c>
      <c r="G111" s="96">
        <v>0</v>
      </c>
      <c r="H111" s="96">
        <v>28</v>
      </c>
      <c r="I111" s="96">
        <v>9</v>
      </c>
      <c r="J111" s="96">
        <v>11</v>
      </c>
      <c r="K111" s="97">
        <f>SUM(A111:J111)</f>
        <v>261</v>
      </c>
    </row>
    <row r="113" spans="1:43" ht="16" thickBot="1" x14ac:dyDescent="0.4">
      <c r="A113" s="296" t="s">
        <v>571</v>
      </c>
      <c r="B113" s="296"/>
      <c r="C113" s="296"/>
      <c r="D113" s="296"/>
      <c r="E113" s="296"/>
      <c r="F113" s="296"/>
      <c r="G113" s="296"/>
      <c r="H113" s="296"/>
      <c r="I113" s="296"/>
      <c r="J113" s="296"/>
    </row>
    <row r="114" spans="1:43" ht="18.5" x14ac:dyDescent="0.35">
      <c r="A114" s="306">
        <v>45108</v>
      </c>
      <c r="B114" s="270"/>
      <c r="C114" s="270"/>
      <c r="D114" s="270"/>
      <c r="E114" s="306" t="s">
        <v>572</v>
      </c>
      <c r="F114" s="270"/>
      <c r="G114" s="270"/>
      <c r="H114" s="270"/>
      <c r="I114" s="270"/>
      <c r="J114" s="271"/>
      <c r="L114" s="164"/>
      <c r="M114" s="165"/>
      <c r="N114" s="165"/>
      <c r="O114" s="165"/>
      <c r="P114" s="164"/>
      <c r="Q114" s="165"/>
      <c r="R114" s="165"/>
      <c r="S114" s="165"/>
      <c r="T114" s="165"/>
      <c r="U114" s="165"/>
      <c r="W114" s="164"/>
      <c r="X114" s="165"/>
      <c r="Y114" s="165"/>
      <c r="Z114" s="165"/>
      <c r="AA114" s="164"/>
      <c r="AB114" s="165"/>
      <c r="AC114" s="165"/>
      <c r="AD114" s="165"/>
      <c r="AE114" s="165"/>
      <c r="AF114" s="165"/>
      <c r="AH114" s="164"/>
      <c r="AI114" s="165"/>
      <c r="AJ114" s="165"/>
      <c r="AK114" s="165"/>
      <c r="AL114" s="164"/>
      <c r="AM114" s="165"/>
      <c r="AN114" s="165"/>
      <c r="AO114" s="165"/>
      <c r="AP114" s="165"/>
      <c r="AQ114" s="165"/>
    </row>
    <row r="115" spans="1:43" ht="15" thickBot="1" x14ac:dyDescent="0.4">
      <c r="A115" s="256" t="s">
        <v>114</v>
      </c>
      <c r="B115" s="257"/>
      <c r="C115" s="257" t="s">
        <v>115</v>
      </c>
      <c r="D115" s="257"/>
      <c r="E115" s="256" t="s">
        <v>114</v>
      </c>
      <c r="F115" s="257"/>
      <c r="G115" s="257"/>
      <c r="H115" s="257" t="s">
        <v>115</v>
      </c>
      <c r="I115" s="257"/>
      <c r="J115" s="258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</row>
    <row r="116" spans="1:43" x14ac:dyDescent="0.35">
      <c r="A116" s="158" t="s">
        <v>1</v>
      </c>
      <c r="B116" s="136">
        <v>275</v>
      </c>
      <c r="C116" s="55" t="s">
        <v>32</v>
      </c>
      <c r="D116">
        <v>124</v>
      </c>
      <c r="E116" s="69" t="s">
        <v>1</v>
      </c>
      <c r="G116" s="52">
        <v>184</v>
      </c>
      <c r="H116" s="55" t="s">
        <v>32</v>
      </c>
      <c r="J116">
        <v>137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430</v>
      </c>
      <c r="C117" s="55" t="s">
        <v>116</v>
      </c>
      <c r="D117">
        <v>142</v>
      </c>
      <c r="E117" s="69" t="s">
        <v>2</v>
      </c>
      <c r="G117" s="48">
        <v>275</v>
      </c>
      <c r="H117" s="55" t="s">
        <v>116</v>
      </c>
      <c r="J117">
        <v>107</v>
      </c>
      <c r="K117" s="80"/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68</v>
      </c>
      <c r="C118" s="55" t="s">
        <v>34</v>
      </c>
      <c r="D118">
        <v>146</v>
      </c>
      <c r="E118" s="69" t="s">
        <v>3</v>
      </c>
      <c r="G118" s="48">
        <v>186</v>
      </c>
      <c r="H118" s="55" t="s">
        <v>34</v>
      </c>
      <c r="J118">
        <v>106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8</v>
      </c>
      <c r="C119" s="55" t="s">
        <v>35</v>
      </c>
      <c r="D119">
        <v>125</v>
      </c>
      <c r="E119" s="69" t="s">
        <v>4</v>
      </c>
      <c r="G119" s="48">
        <v>11</v>
      </c>
      <c r="H119" s="55" t="s">
        <v>35</v>
      </c>
      <c r="J119">
        <v>93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14</v>
      </c>
      <c r="C120" s="56" t="s">
        <v>36</v>
      </c>
      <c r="D120">
        <v>76</v>
      </c>
      <c r="E120" s="69" t="s">
        <v>5</v>
      </c>
      <c r="G120" s="48">
        <v>11</v>
      </c>
      <c r="H120" s="56" t="s">
        <v>36</v>
      </c>
      <c r="J120">
        <v>78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4</v>
      </c>
      <c r="C121" s="55" t="s">
        <v>37</v>
      </c>
      <c r="D121">
        <v>74</v>
      </c>
      <c r="E121" s="69" t="s">
        <v>6</v>
      </c>
      <c r="G121" s="48">
        <v>21</v>
      </c>
      <c r="H121" s="55" t="s">
        <v>37</v>
      </c>
      <c r="J121">
        <v>78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112</v>
      </c>
      <c r="E122" s="69" t="s">
        <v>8</v>
      </c>
      <c r="G122" s="48">
        <v>0</v>
      </c>
      <c r="H122" s="55" t="s">
        <v>38</v>
      </c>
      <c r="J122">
        <v>89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48">
        <v>0</v>
      </c>
      <c r="K123" s="80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>
        <v>0</v>
      </c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799</v>
      </c>
      <c r="C125" s="51"/>
      <c r="D125" s="57">
        <f>SUM(D116:D124)</f>
        <v>799</v>
      </c>
      <c r="E125" s="51"/>
      <c r="F125" s="51"/>
      <c r="G125" s="53">
        <f>SUM(G116:G124)</f>
        <v>688</v>
      </c>
      <c r="H125" s="51"/>
      <c r="I125" s="51"/>
      <c r="J125" s="71">
        <f>SUM(J116:J122)</f>
        <v>688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186</v>
      </c>
      <c r="B127" s="104">
        <f>B12</f>
        <v>50</v>
      </c>
      <c r="D127" s="300" t="s">
        <v>513</v>
      </c>
      <c r="E127" s="301"/>
      <c r="F127" s="302"/>
      <c r="G127" s="104">
        <f>D25</f>
        <v>-269</v>
      </c>
    </row>
    <row r="128" spans="1:43" ht="29.5" thickBot="1" x14ac:dyDescent="0.4">
      <c r="A128" s="105" t="s">
        <v>187</v>
      </c>
      <c r="B128" s="101">
        <f>K111</f>
        <v>261</v>
      </c>
      <c r="D128" s="303" t="s">
        <v>514</v>
      </c>
      <c r="E128" s="304"/>
      <c r="F128" s="305"/>
      <c r="G128" s="110">
        <f>((C25-B129)/B25)</f>
        <v>0.93292313025392148</v>
      </c>
      <c r="N128" s="122"/>
      <c r="P128" s="55"/>
    </row>
    <row r="129" spans="1:17" ht="43.5" x14ac:dyDescent="0.35">
      <c r="A129" s="105" t="s">
        <v>573</v>
      </c>
      <c r="B129" s="126">
        <v>505</v>
      </c>
      <c r="M129" s="12"/>
      <c r="N129" s="122"/>
      <c r="P129" s="55"/>
    </row>
    <row r="130" spans="1:17" ht="29.5" thickBot="1" x14ac:dyDescent="0.4">
      <c r="A130" s="105" t="s">
        <v>574</v>
      </c>
      <c r="B130" s="101">
        <f>B125</f>
        <v>799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11270</v>
      </c>
      <c r="D131" s="297" t="s">
        <v>82</v>
      </c>
      <c r="E131" s="298"/>
      <c r="F131" s="299"/>
      <c r="G131" s="111">
        <f>B100</f>
        <v>268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ht="15" thickBot="1" x14ac:dyDescent="0.4">
      <c r="M133" s="12"/>
      <c r="N133" s="122"/>
      <c r="P133" s="55"/>
    </row>
    <row r="134" spans="1:17" ht="34" x14ac:dyDescent="0.4">
      <c r="A134" s="144" t="s">
        <v>565</v>
      </c>
      <c r="B134" s="74">
        <v>706</v>
      </c>
      <c r="M134" s="12"/>
      <c r="N134" s="122"/>
      <c r="P134" s="55"/>
    </row>
    <row r="135" spans="1:17" ht="17" x14ac:dyDescent="0.4">
      <c r="A135" s="161" t="s">
        <v>564</v>
      </c>
      <c r="B135" s="54">
        <v>275</v>
      </c>
      <c r="M135" s="12"/>
      <c r="N135" s="122"/>
      <c r="P135" s="55"/>
    </row>
    <row r="136" spans="1:17" ht="17" x14ac:dyDescent="0.4">
      <c r="A136" s="161" t="s">
        <v>566</v>
      </c>
      <c r="B136" s="54">
        <v>3</v>
      </c>
      <c r="M136" s="12"/>
      <c r="N136" s="122"/>
      <c r="O136" s="12"/>
    </row>
    <row r="137" spans="1:17" ht="17" x14ac:dyDescent="0.4">
      <c r="A137" s="161" t="s">
        <v>567</v>
      </c>
      <c r="B137" s="54">
        <v>51</v>
      </c>
      <c r="M137" s="12"/>
      <c r="N137" s="122"/>
      <c r="O137" s="12"/>
    </row>
    <row r="138" spans="1:17" ht="34.5" thickBot="1" x14ac:dyDescent="0.45">
      <c r="A138" s="162" t="s">
        <v>568</v>
      </c>
      <c r="B138" s="125">
        <v>62</v>
      </c>
      <c r="M138" s="12"/>
      <c r="O138" s="117"/>
      <c r="Q138" s="58"/>
    </row>
  </sheetData>
  <mergeCells count="17">
    <mergeCell ref="A106:D106"/>
    <mergeCell ref="A15:D15"/>
    <mergeCell ref="A28:C28"/>
    <mergeCell ref="A39:E39"/>
    <mergeCell ref="A104:D104"/>
    <mergeCell ref="A105:D105"/>
    <mergeCell ref="H115:J115"/>
    <mergeCell ref="A107:D107"/>
    <mergeCell ref="A113:J113"/>
    <mergeCell ref="A114:D114"/>
    <mergeCell ref="E114:J114"/>
    <mergeCell ref="D131:F131"/>
    <mergeCell ref="D127:F127"/>
    <mergeCell ref="D128:F128"/>
    <mergeCell ref="A115:B115"/>
    <mergeCell ref="C115:D115"/>
    <mergeCell ref="E115:G115"/>
  </mergeCells>
  <printOptions horizontalCentered="1" verticalCentered="1"/>
  <pageMargins left="1" right="1" top="0.4" bottom="0.4" header="0.75" footer="0.3"/>
  <pageSetup scale="66" fitToHeight="0" orientation="portrait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5AA46-6E94-4EF0-9975-FF56744F4C89}">
  <sheetPr>
    <pageSetUpPr fitToPage="1"/>
  </sheetPr>
  <dimension ref="A2:AQ138"/>
  <sheetViews>
    <sheetView zoomScaleNormal="100" zoomScalePageLayoutView="75" workbookViewId="0">
      <selection activeCell="B11" sqref="B11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33</v>
      </c>
    </row>
    <row r="5" spans="1:13" x14ac:dyDescent="0.35">
      <c r="A5" s="145" t="s">
        <v>2</v>
      </c>
      <c r="B5" s="54">
        <v>10</v>
      </c>
    </row>
    <row r="6" spans="1:13" x14ac:dyDescent="0.35">
      <c r="A6" s="145" t="s">
        <v>3</v>
      </c>
      <c r="B6" s="54">
        <v>47</v>
      </c>
    </row>
    <row r="7" spans="1:13" x14ac:dyDescent="0.35">
      <c r="A7" s="145" t="s">
        <v>4</v>
      </c>
      <c r="B7" s="54">
        <v>2</v>
      </c>
    </row>
    <row r="8" spans="1:13" x14ac:dyDescent="0.35">
      <c r="A8" s="145" t="s">
        <v>5</v>
      </c>
      <c r="B8" s="54">
        <v>1</v>
      </c>
    </row>
    <row r="9" spans="1:13" x14ac:dyDescent="0.35">
      <c r="A9" s="145" t="s">
        <v>6</v>
      </c>
      <c r="B9" s="54">
        <v>2</v>
      </c>
    </row>
    <row r="10" spans="1:13" x14ac:dyDescent="0.35">
      <c r="A10" s="145" t="s">
        <v>8</v>
      </c>
      <c r="B10" s="54">
        <v>1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96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48" t="s">
        <v>17</v>
      </c>
      <c r="B15" s="249"/>
      <c r="C15" s="249"/>
      <c r="D15" s="250"/>
      <c r="E15" s="8"/>
      <c r="F15" s="112" t="s">
        <v>117</v>
      </c>
    </row>
    <row r="16" spans="1:13" ht="30.5" thickBot="1" x14ac:dyDescent="0.4">
      <c r="A16" s="148"/>
      <c r="B16" s="28" t="s">
        <v>575</v>
      </c>
      <c r="C16" s="28" t="s">
        <v>576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4315</v>
      </c>
      <c r="C17" s="30">
        <v>4059</v>
      </c>
      <c r="D17" s="143">
        <f>C17-B17</f>
        <v>-256</v>
      </c>
      <c r="M17" s="166"/>
    </row>
    <row r="18" spans="1:17" x14ac:dyDescent="0.35">
      <c r="A18" s="149" t="s">
        <v>2</v>
      </c>
      <c r="B18" s="30">
        <v>5959</v>
      </c>
      <c r="C18" s="30">
        <v>6017</v>
      </c>
      <c r="D18" s="143">
        <f t="shared" ref="D18:D25" si="0">C18-B18</f>
        <v>58</v>
      </c>
      <c r="E18" s="12"/>
      <c r="M18" s="166"/>
    </row>
    <row r="19" spans="1:17" x14ac:dyDescent="0.35">
      <c r="A19" s="149" t="s">
        <v>3</v>
      </c>
      <c r="B19" s="30">
        <v>1225</v>
      </c>
      <c r="C19" s="30">
        <v>817</v>
      </c>
      <c r="D19" s="143">
        <f t="shared" si="0"/>
        <v>-408</v>
      </c>
      <c r="E19" s="12"/>
      <c r="M19" s="166"/>
    </row>
    <row r="20" spans="1:17" x14ac:dyDescent="0.35">
      <c r="A20" s="149" t="s">
        <v>4</v>
      </c>
      <c r="B20" s="30">
        <v>159</v>
      </c>
      <c r="C20" s="30">
        <v>126</v>
      </c>
      <c r="D20" s="143">
        <f t="shared" si="0"/>
        <v>-33</v>
      </c>
      <c r="E20" s="12"/>
      <c r="M20" s="166"/>
    </row>
    <row r="21" spans="1:17" x14ac:dyDescent="0.35">
      <c r="A21" s="149" t="s">
        <v>5</v>
      </c>
      <c r="B21" s="30">
        <v>181</v>
      </c>
      <c r="C21" s="30">
        <v>197</v>
      </c>
      <c r="D21" s="143">
        <f t="shared" si="0"/>
        <v>16</v>
      </c>
      <c r="E21" s="12"/>
      <c r="M21" s="166"/>
    </row>
    <row r="22" spans="1:17" x14ac:dyDescent="0.35">
      <c r="A22" s="149" t="s">
        <v>6</v>
      </c>
      <c r="B22" s="30">
        <v>97</v>
      </c>
      <c r="C22" s="30">
        <v>59</v>
      </c>
      <c r="D22" s="143">
        <f t="shared" si="0"/>
        <v>-38</v>
      </c>
      <c r="E22" s="12"/>
      <c r="M22" s="166"/>
      <c r="Q22" s="30"/>
    </row>
    <row r="23" spans="1:17" x14ac:dyDescent="0.35">
      <c r="A23" s="149" t="s">
        <v>8</v>
      </c>
      <c r="B23" s="15">
        <v>85</v>
      </c>
      <c r="C23" s="15">
        <v>124</v>
      </c>
      <c r="D23" s="143">
        <f t="shared" si="0"/>
        <v>39</v>
      </c>
      <c r="E23" s="12"/>
      <c r="M23" s="166"/>
    </row>
    <row r="24" spans="1:17" x14ac:dyDescent="0.35">
      <c r="A24" s="149" t="s">
        <v>20</v>
      </c>
      <c r="B24" s="15">
        <v>49</v>
      </c>
      <c r="C24" s="15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12070</v>
      </c>
      <c r="C25" s="37">
        <f>SUM(C17:C24)</f>
        <v>11450</v>
      </c>
      <c r="D25" s="21">
        <f t="shared" si="0"/>
        <v>-620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293" t="s">
        <v>459</v>
      </c>
      <c r="B28" s="294"/>
      <c r="C28" s="295"/>
      <c r="D28" s="117"/>
      <c r="E28" s="12"/>
    </row>
    <row r="29" spans="1:17" x14ac:dyDescent="0.35">
      <c r="A29" s="145" t="s">
        <v>1</v>
      </c>
      <c r="B29" s="30">
        <f>SUM(C17+C20)</f>
        <v>4185</v>
      </c>
      <c r="C29" s="128">
        <f>SUM((B29/B34))</f>
        <v>0.36550218340611351</v>
      </c>
      <c r="D29" s="117"/>
      <c r="E29" s="12"/>
    </row>
    <row r="30" spans="1:17" x14ac:dyDescent="0.35">
      <c r="A30" s="145" t="s">
        <v>2</v>
      </c>
      <c r="B30" s="30">
        <f>SUM(C18+C21)</f>
        <v>6214</v>
      </c>
      <c r="C30" s="128">
        <f>SUM(B30/B34)</f>
        <v>0.54270742358078605</v>
      </c>
      <c r="D30" s="117"/>
      <c r="E30" s="12"/>
    </row>
    <row r="31" spans="1:17" x14ac:dyDescent="0.35">
      <c r="A31" s="145" t="s">
        <v>3</v>
      </c>
      <c r="B31" s="30">
        <f>SUM(C19+C22)</f>
        <v>876</v>
      </c>
      <c r="C31" s="128">
        <f>SUM(B31/B34)</f>
        <v>7.6506550218340616E-2</v>
      </c>
      <c r="D31" s="117"/>
      <c r="E31" s="12"/>
    </row>
    <row r="32" spans="1:17" x14ac:dyDescent="0.35">
      <c r="A32" s="145" t="s">
        <v>8</v>
      </c>
      <c r="B32" s="15">
        <f>C23</f>
        <v>124</v>
      </c>
      <c r="C32" s="129">
        <f>SUM(B32/B34)</f>
        <v>1.0829694323144104E-2</v>
      </c>
      <c r="D32" s="117"/>
      <c r="E32" s="12"/>
    </row>
    <row r="33" spans="1:11" x14ac:dyDescent="0.35">
      <c r="A33" s="145" t="s">
        <v>20</v>
      </c>
      <c r="B33" s="15">
        <f>C24</f>
        <v>51</v>
      </c>
      <c r="C33" s="129">
        <f>SUM(B33/B34)</f>
        <v>4.4541484716157202E-3</v>
      </c>
      <c r="D33" s="117"/>
      <c r="E33" s="12"/>
    </row>
    <row r="34" spans="1:11" ht="15" thickBot="1" x14ac:dyDescent="0.4">
      <c r="A34" s="151"/>
      <c r="B34" s="127">
        <f>SUM(B29:B33)</f>
        <v>11450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0" t="s">
        <v>428</v>
      </c>
      <c r="B39" s="291"/>
      <c r="C39" s="291"/>
      <c r="D39" s="291"/>
      <c r="E39" s="292"/>
      <c r="F39" s="119"/>
    </row>
    <row r="40" spans="1:11" ht="39.75" customHeight="1" thickBot="1" x14ac:dyDescent="0.4">
      <c r="A40" s="148"/>
      <c r="B40" s="28" t="s">
        <v>570</v>
      </c>
      <c r="C40" s="28" t="s">
        <v>576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3994</v>
      </c>
      <c r="C41" s="30">
        <f t="shared" ref="C41:C48" si="1">C17</f>
        <v>4059</v>
      </c>
      <c r="D41" s="120">
        <f>C41-B41</f>
        <v>65</v>
      </c>
      <c r="E41" s="113">
        <f t="shared" ref="E41:E49" si="2">((C41-B41)/B41)*100</f>
        <v>1.6274411617426141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5939</v>
      </c>
      <c r="C42" s="30">
        <f t="shared" si="1"/>
        <v>6017</v>
      </c>
      <c r="D42" s="120">
        <f t="shared" ref="D42:D49" si="3">C42-B42</f>
        <v>78</v>
      </c>
      <c r="E42" s="113">
        <f t="shared" si="2"/>
        <v>1.3133524162316887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781</v>
      </c>
      <c r="C43" s="30">
        <f t="shared" si="1"/>
        <v>817</v>
      </c>
      <c r="D43" s="120">
        <f t="shared" si="3"/>
        <v>36</v>
      </c>
      <c r="E43" s="113">
        <f t="shared" si="2"/>
        <v>4.6094750320102431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131</v>
      </c>
      <c r="C44" s="30">
        <f t="shared" si="1"/>
        <v>126</v>
      </c>
      <c r="D44" s="120">
        <f t="shared" si="3"/>
        <v>-5</v>
      </c>
      <c r="E44" s="113">
        <f t="shared" si="2"/>
        <v>-3.8167938931297711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192</v>
      </c>
      <c r="C45" s="30">
        <f t="shared" si="1"/>
        <v>197</v>
      </c>
      <c r="D45" s="120">
        <f t="shared" si="3"/>
        <v>5</v>
      </c>
      <c r="E45" s="113">
        <f t="shared" si="2"/>
        <v>2.604166666666667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59</v>
      </c>
      <c r="C46" s="30">
        <f t="shared" si="1"/>
        <v>59</v>
      </c>
      <c r="D46" s="120">
        <f t="shared" si="3"/>
        <v>0</v>
      </c>
      <c r="E46" s="113">
        <f t="shared" si="2"/>
        <v>0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123</v>
      </c>
      <c r="C47" s="15">
        <f t="shared" si="1"/>
        <v>124</v>
      </c>
      <c r="D47" s="120">
        <f t="shared" si="3"/>
        <v>1</v>
      </c>
      <c r="E47" s="113">
        <f t="shared" si="2"/>
        <v>0.81300813008130091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51</v>
      </c>
      <c r="C48" s="15">
        <f t="shared" si="1"/>
        <v>51</v>
      </c>
      <c r="D48" s="120">
        <f t="shared" si="3"/>
        <v>0</v>
      </c>
      <c r="E48" s="113">
        <f t="shared" si="2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11270</v>
      </c>
      <c r="C49" s="115">
        <f>SUM(C41:C48)</f>
        <v>11450</v>
      </c>
      <c r="D49" s="121">
        <f t="shared" si="3"/>
        <v>180</v>
      </c>
      <c r="E49" s="114">
        <f t="shared" si="2"/>
        <v>1.5971606033717833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695</v>
      </c>
      <c r="C54" s="84">
        <v>994</v>
      </c>
      <c r="D54" s="84">
        <v>102</v>
      </c>
      <c r="E54" s="84">
        <v>26</v>
      </c>
      <c r="F54" s="84">
        <v>35</v>
      </c>
      <c r="G54" s="84">
        <v>9</v>
      </c>
      <c r="H54" s="134">
        <v>17</v>
      </c>
      <c r="I54" s="84">
        <v>41</v>
      </c>
      <c r="J54" s="85">
        <f t="shared" ref="J54:J60" si="4">SUM(A54:I54)</f>
        <v>1919</v>
      </c>
    </row>
    <row r="55" spans="1:14" x14ac:dyDescent="0.35">
      <c r="A55" s="145" t="s">
        <v>33</v>
      </c>
      <c r="B55" s="84">
        <v>675</v>
      </c>
      <c r="C55" s="84">
        <v>1033</v>
      </c>
      <c r="D55" s="84">
        <v>126</v>
      </c>
      <c r="E55" s="84">
        <v>24</v>
      </c>
      <c r="F55" s="84">
        <v>39</v>
      </c>
      <c r="G55" s="84">
        <v>6</v>
      </c>
      <c r="H55" s="134">
        <v>16</v>
      </c>
      <c r="I55" s="84">
        <v>0</v>
      </c>
      <c r="J55" s="85">
        <f t="shared" si="4"/>
        <v>1919</v>
      </c>
    </row>
    <row r="56" spans="1:14" x14ac:dyDescent="0.35">
      <c r="A56" s="145" t="s">
        <v>34</v>
      </c>
      <c r="B56" s="84">
        <v>729</v>
      </c>
      <c r="C56" s="84">
        <v>1057</v>
      </c>
      <c r="D56" s="84">
        <v>135</v>
      </c>
      <c r="E56" s="84">
        <v>30</v>
      </c>
      <c r="F56" s="84">
        <v>24</v>
      </c>
      <c r="G56" s="84">
        <v>21</v>
      </c>
      <c r="H56" s="134">
        <v>21</v>
      </c>
      <c r="I56" s="84">
        <v>0</v>
      </c>
      <c r="J56" s="85">
        <f t="shared" si="4"/>
        <v>2017</v>
      </c>
    </row>
    <row r="57" spans="1:14" x14ac:dyDescent="0.35">
      <c r="A57" s="145" t="s">
        <v>35</v>
      </c>
      <c r="B57" s="84">
        <v>566</v>
      </c>
      <c r="C57" s="84">
        <v>894</v>
      </c>
      <c r="D57" s="84">
        <v>133</v>
      </c>
      <c r="E57" s="84">
        <v>15</v>
      </c>
      <c r="F57" s="84">
        <v>21</v>
      </c>
      <c r="G57" s="84">
        <v>5</v>
      </c>
      <c r="H57" s="134">
        <v>19</v>
      </c>
      <c r="I57" s="84">
        <v>1</v>
      </c>
      <c r="J57" s="85">
        <f t="shared" si="4"/>
        <v>1654</v>
      </c>
    </row>
    <row r="58" spans="1:14" x14ac:dyDescent="0.35">
      <c r="A58" s="145" t="s">
        <v>36</v>
      </c>
      <c r="B58" s="84">
        <v>436</v>
      </c>
      <c r="C58" s="84">
        <v>619</v>
      </c>
      <c r="D58" s="84">
        <v>104</v>
      </c>
      <c r="E58" s="84">
        <v>4</v>
      </c>
      <c r="F58" s="84">
        <v>21</v>
      </c>
      <c r="G58" s="84">
        <v>6</v>
      </c>
      <c r="H58" s="134">
        <v>17</v>
      </c>
      <c r="I58" s="84">
        <v>1</v>
      </c>
      <c r="J58" s="85">
        <f t="shared" si="4"/>
        <v>1208</v>
      </c>
    </row>
    <row r="59" spans="1:14" x14ac:dyDescent="0.35">
      <c r="A59" s="145" t="s">
        <v>37</v>
      </c>
      <c r="B59" s="84">
        <v>376</v>
      </c>
      <c r="C59" s="84">
        <v>515</v>
      </c>
      <c r="D59" s="84">
        <v>82</v>
      </c>
      <c r="E59" s="84">
        <v>11</v>
      </c>
      <c r="F59" s="84">
        <v>20</v>
      </c>
      <c r="G59" s="84">
        <v>4</v>
      </c>
      <c r="H59" s="134">
        <v>9</v>
      </c>
      <c r="I59" s="84">
        <v>0</v>
      </c>
      <c r="J59" s="85">
        <f t="shared" si="4"/>
        <v>1017</v>
      </c>
    </row>
    <row r="60" spans="1:14" x14ac:dyDescent="0.35">
      <c r="A60" s="145" t="s">
        <v>38</v>
      </c>
      <c r="B60" s="84">
        <v>582</v>
      </c>
      <c r="C60" s="84">
        <v>905</v>
      </c>
      <c r="D60" s="84">
        <v>135</v>
      </c>
      <c r="E60" s="84">
        <v>16</v>
      </c>
      <c r="F60" s="84">
        <v>37</v>
      </c>
      <c r="G60" s="84">
        <v>8</v>
      </c>
      <c r="H60" s="134">
        <v>25</v>
      </c>
      <c r="I60" s="84">
        <v>8</v>
      </c>
      <c r="J60" s="85">
        <f t="shared" si="4"/>
        <v>1716</v>
      </c>
    </row>
    <row r="61" spans="1:14" ht="15" thickBot="1" x14ac:dyDescent="0.4">
      <c r="A61" s="151"/>
      <c r="B61" s="86">
        <f t="shared" ref="B61:G61" si="5">SUM(B54:B60)</f>
        <v>4059</v>
      </c>
      <c r="C61" s="86">
        <f t="shared" si="5"/>
        <v>6017</v>
      </c>
      <c r="D61" s="86">
        <f t="shared" si="5"/>
        <v>817</v>
      </c>
      <c r="E61" s="86">
        <f t="shared" si="5"/>
        <v>126</v>
      </c>
      <c r="F61" s="86">
        <f t="shared" si="5"/>
        <v>197</v>
      </c>
      <c r="G61" s="86">
        <f t="shared" si="5"/>
        <v>59</v>
      </c>
      <c r="H61" s="135">
        <f>SUM(H54:H60)</f>
        <v>124</v>
      </c>
      <c r="I61" s="86">
        <f>SUM(I54:I60)</f>
        <v>51</v>
      </c>
      <c r="J61" s="87">
        <f>SUM(J54:J60)</f>
        <v>11450</v>
      </c>
    </row>
    <row r="62" spans="1:14" x14ac:dyDescent="0.35">
      <c r="K62" s="10"/>
      <c r="L62" s="10"/>
      <c r="M62" s="10"/>
      <c r="N62" s="10"/>
    </row>
    <row r="91" spans="1:8" ht="15" thickBot="1" x14ac:dyDescent="0.4"/>
    <row r="92" spans="1:8" ht="34.5" thickBot="1" x14ac:dyDescent="0.45">
      <c r="A92" s="153" t="s">
        <v>480</v>
      </c>
      <c r="B92" s="74"/>
      <c r="E92" s="91" t="s">
        <v>584</v>
      </c>
      <c r="F92" s="79"/>
      <c r="G92" s="79"/>
      <c r="H92" s="74"/>
    </row>
    <row r="93" spans="1:8" ht="15" thickTop="1" x14ac:dyDescent="0.35">
      <c r="A93" s="145" t="s">
        <v>32</v>
      </c>
      <c r="B93" s="54">
        <v>37</v>
      </c>
      <c r="E93" s="169" t="s">
        <v>581</v>
      </c>
      <c r="H93" s="54">
        <v>46</v>
      </c>
    </row>
    <row r="94" spans="1:8" x14ac:dyDescent="0.35">
      <c r="A94" s="145" t="s">
        <v>33</v>
      </c>
      <c r="B94" s="54">
        <v>41</v>
      </c>
      <c r="E94" s="169" t="s">
        <v>582</v>
      </c>
      <c r="H94" s="54">
        <v>151</v>
      </c>
    </row>
    <row r="95" spans="1:8" x14ac:dyDescent="0.35">
      <c r="A95" s="145" t="s">
        <v>34</v>
      </c>
      <c r="B95" s="54">
        <v>50</v>
      </c>
      <c r="E95" s="169" t="s">
        <v>585</v>
      </c>
      <c r="H95" s="54">
        <v>49</v>
      </c>
    </row>
    <row r="96" spans="1:8" x14ac:dyDescent="0.35">
      <c r="A96" s="145" t="s">
        <v>35</v>
      </c>
      <c r="B96" s="54">
        <v>43</v>
      </c>
      <c r="E96" s="169" t="s">
        <v>583</v>
      </c>
      <c r="H96" s="54">
        <v>18</v>
      </c>
    </row>
    <row r="97" spans="1:11" ht="15" thickBot="1" x14ac:dyDescent="0.4">
      <c r="A97" s="145" t="s">
        <v>36</v>
      </c>
      <c r="B97" s="54">
        <v>28</v>
      </c>
      <c r="E97" s="170"/>
      <c r="F97" s="171"/>
      <c r="G97" s="171"/>
      <c r="H97" s="172">
        <f>SUM(H93:H96)</f>
        <v>264</v>
      </c>
    </row>
    <row r="98" spans="1:11" x14ac:dyDescent="0.35">
      <c r="A98" s="145" t="s">
        <v>37</v>
      </c>
      <c r="B98" s="54">
        <v>27</v>
      </c>
    </row>
    <row r="99" spans="1:11" x14ac:dyDescent="0.35">
      <c r="A99" s="155" t="s">
        <v>38</v>
      </c>
      <c r="B99" s="132">
        <v>38</v>
      </c>
    </row>
    <row r="100" spans="1:11" ht="15" thickBot="1" x14ac:dyDescent="0.4">
      <c r="A100" s="151"/>
      <c r="B100" s="125">
        <f>SUM(B93:B99)</f>
        <v>264</v>
      </c>
    </row>
    <row r="103" spans="1:11" ht="15" thickBot="1" x14ac:dyDescent="0.4"/>
    <row r="104" spans="1:11" x14ac:dyDescent="0.35">
      <c r="A104" s="285" t="s">
        <v>450</v>
      </c>
      <c r="B104" s="286"/>
      <c r="C104" s="286"/>
      <c r="D104" s="286"/>
      <c r="E104" s="99">
        <v>6</v>
      </c>
    </row>
    <row r="105" spans="1:11" x14ac:dyDescent="0.35">
      <c r="A105" s="287" t="s">
        <v>451</v>
      </c>
      <c r="B105" s="251"/>
      <c r="C105" s="251"/>
      <c r="D105" s="251"/>
      <c r="E105" s="100">
        <v>18</v>
      </c>
    </row>
    <row r="106" spans="1:11" x14ac:dyDescent="0.35">
      <c r="A106" s="287" t="s">
        <v>452</v>
      </c>
      <c r="B106" s="251"/>
      <c r="C106" s="251"/>
      <c r="D106" s="251"/>
      <c r="E106" s="101">
        <v>5</v>
      </c>
    </row>
    <row r="107" spans="1:11" ht="15" thickBot="1" x14ac:dyDescent="0.4">
      <c r="A107" s="288" t="s">
        <v>453</v>
      </c>
      <c r="B107" s="289"/>
      <c r="C107" s="289"/>
      <c r="D107" s="289"/>
      <c r="E107" s="102">
        <v>12</v>
      </c>
    </row>
    <row r="108" spans="1:11" ht="15" thickBot="1" x14ac:dyDescent="0.4"/>
    <row r="109" spans="1:11" ht="51.5" thickBot="1" x14ac:dyDescent="0.45">
      <c r="A109" s="153" t="s">
        <v>203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45161</v>
      </c>
      <c r="B110" s="141">
        <v>45130</v>
      </c>
      <c r="C110" s="141">
        <v>45100</v>
      </c>
      <c r="D110" s="43">
        <v>45069</v>
      </c>
      <c r="E110" s="43">
        <v>45039</v>
      </c>
      <c r="F110" s="43">
        <v>45008</v>
      </c>
      <c r="G110" s="43" t="s">
        <v>577</v>
      </c>
      <c r="H110" s="45">
        <v>2022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58</v>
      </c>
      <c r="B111" s="140">
        <v>132</v>
      </c>
      <c r="C111" s="96">
        <v>12</v>
      </c>
      <c r="D111" s="96">
        <v>8</v>
      </c>
      <c r="E111" s="96">
        <v>3</v>
      </c>
      <c r="F111" s="96">
        <v>2</v>
      </c>
      <c r="G111" s="96">
        <v>6</v>
      </c>
      <c r="H111" s="96">
        <v>29</v>
      </c>
      <c r="I111" s="96">
        <v>10</v>
      </c>
      <c r="J111" s="96">
        <v>9</v>
      </c>
      <c r="K111" s="97">
        <f>SUM(A111:J111)</f>
        <v>269</v>
      </c>
    </row>
    <row r="113" spans="1:43" ht="16" thickBot="1" x14ac:dyDescent="0.4">
      <c r="A113" s="296" t="s">
        <v>578</v>
      </c>
      <c r="B113" s="296"/>
      <c r="C113" s="296"/>
      <c r="D113" s="296"/>
      <c r="E113" s="296"/>
      <c r="F113" s="296"/>
      <c r="G113" s="296"/>
      <c r="H113" s="296"/>
      <c r="I113" s="296"/>
      <c r="J113" s="296"/>
    </row>
    <row r="114" spans="1:43" ht="18.5" x14ac:dyDescent="0.35">
      <c r="A114" s="306">
        <v>45139</v>
      </c>
      <c r="B114" s="270"/>
      <c r="C114" s="270"/>
      <c r="D114" s="270"/>
      <c r="E114" s="306" t="s">
        <v>579</v>
      </c>
      <c r="F114" s="270"/>
      <c r="G114" s="270"/>
      <c r="H114" s="270"/>
      <c r="I114" s="270"/>
      <c r="J114" s="271"/>
      <c r="L114" s="164"/>
      <c r="M114" s="165"/>
      <c r="N114" s="165"/>
      <c r="O114" s="165"/>
      <c r="P114" s="164"/>
      <c r="Q114" s="165"/>
      <c r="R114" s="165"/>
      <c r="S114" s="165"/>
      <c r="T114" s="165"/>
      <c r="U114" s="165"/>
      <c r="W114" s="164"/>
      <c r="X114" s="165"/>
      <c r="Y114" s="165"/>
      <c r="Z114" s="165"/>
      <c r="AA114" s="164"/>
      <c r="AB114" s="165"/>
      <c r="AC114" s="165"/>
      <c r="AD114" s="165"/>
      <c r="AE114" s="165"/>
      <c r="AF114" s="165"/>
      <c r="AH114" s="164"/>
      <c r="AI114" s="165"/>
      <c r="AJ114" s="165"/>
      <c r="AK114" s="165"/>
      <c r="AL114" s="164"/>
      <c r="AM114" s="165"/>
      <c r="AN114" s="165"/>
      <c r="AO114" s="165"/>
      <c r="AP114" s="165"/>
      <c r="AQ114" s="165"/>
    </row>
    <row r="115" spans="1:43" ht="15" thickBot="1" x14ac:dyDescent="0.4">
      <c r="A115" s="256" t="s">
        <v>114</v>
      </c>
      <c r="B115" s="257"/>
      <c r="C115" s="257" t="s">
        <v>115</v>
      </c>
      <c r="D115" s="257"/>
      <c r="E115" s="256" t="s">
        <v>114</v>
      </c>
      <c r="F115" s="257"/>
      <c r="G115" s="257"/>
      <c r="H115" s="257" t="s">
        <v>115</v>
      </c>
      <c r="I115" s="257"/>
      <c r="J115" s="258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</row>
    <row r="116" spans="1:43" x14ac:dyDescent="0.35">
      <c r="A116" s="158" t="s">
        <v>1</v>
      </c>
      <c r="B116" s="136">
        <v>78</v>
      </c>
      <c r="C116" s="55" t="s">
        <v>32</v>
      </c>
      <c r="D116">
        <v>24</v>
      </c>
      <c r="E116" s="69" t="s">
        <v>1</v>
      </c>
      <c r="G116" s="52">
        <v>81</v>
      </c>
      <c r="H116" s="55" t="s">
        <v>32</v>
      </c>
      <c r="J116">
        <v>42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49</v>
      </c>
      <c r="C117" s="55" t="s">
        <v>116</v>
      </c>
      <c r="D117">
        <v>20</v>
      </c>
      <c r="E117" s="69" t="s">
        <v>2</v>
      </c>
      <c r="G117" s="48">
        <v>32</v>
      </c>
      <c r="H117" s="55" t="s">
        <v>116</v>
      </c>
      <c r="J117">
        <v>27</v>
      </c>
      <c r="K117" s="80"/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34</v>
      </c>
      <c r="C118" s="55" t="s">
        <v>34</v>
      </c>
      <c r="D118">
        <v>29</v>
      </c>
      <c r="E118" s="69" t="s">
        <v>3</v>
      </c>
      <c r="G118" s="48">
        <v>104</v>
      </c>
      <c r="H118" s="55" t="s">
        <v>34</v>
      </c>
      <c r="J118">
        <v>51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7</v>
      </c>
      <c r="C119" s="55" t="s">
        <v>35</v>
      </c>
      <c r="D119">
        <v>21</v>
      </c>
      <c r="E119" s="69" t="s">
        <v>4</v>
      </c>
      <c r="G119" s="48">
        <v>5</v>
      </c>
      <c r="H119" s="55" t="s">
        <v>35</v>
      </c>
      <c r="J119">
        <v>29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2</v>
      </c>
      <c r="C120" s="56" t="s">
        <v>36</v>
      </c>
      <c r="D120">
        <v>22</v>
      </c>
      <c r="E120" s="69" t="s">
        <v>5</v>
      </c>
      <c r="G120" s="48">
        <v>5</v>
      </c>
      <c r="H120" s="56" t="s">
        <v>36</v>
      </c>
      <c r="J120">
        <v>31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1</v>
      </c>
      <c r="C121" s="55" t="s">
        <v>37</v>
      </c>
      <c r="D121">
        <v>20</v>
      </c>
      <c r="E121" s="69" t="s">
        <v>6</v>
      </c>
      <c r="G121" s="48">
        <v>14</v>
      </c>
      <c r="H121" s="55" t="s">
        <v>37</v>
      </c>
      <c r="J121">
        <v>19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35</v>
      </c>
      <c r="E122" s="69" t="s">
        <v>8</v>
      </c>
      <c r="G122" s="48">
        <v>0</v>
      </c>
      <c r="H122" s="55" t="s">
        <v>38</v>
      </c>
      <c r="J122">
        <v>42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48">
        <v>0</v>
      </c>
      <c r="K123" s="80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171</v>
      </c>
      <c r="C125" s="51"/>
      <c r="D125" s="57">
        <f>SUM(D116:D124)</f>
        <v>171</v>
      </c>
      <c r="E125" s="51"/>
      <c r="F125" s="51"/>
      <c r="G125" s="53">
        <f>SUM(G116:G124)</f>
        <v>241</v>
      </c>
      <c r="H125" s="51"/>
      <c r="I125" s="51"/>
      <c r="J125" s="71">
        <f>SUM(J116:J122)</f>
        <v>241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47</v>
      </c>
      <c r="B127" s="104">
        <f>B12</f>
        <v>96</v>
      </c>
      <c r="D127" s="300" t="s">
        <v>513</v>
      </c>
      <c r="E127" s="301"/>
      <c r="F127" s="302"/>
      <c r="G127" s="104">
        <f>D25</f>
        <v>-620</v>
      </c>
    </row>
    <row r="128" spans="1:43" ht="29.5" thickBot="1" x14ac:dyDescent="0.4">
      <c r="A128" s="105" t="s">
        <v>456</v>
      </c>
      <c r="B128" s="101">
        <f>K111</f>
        <v>269</v>
      </c>
      <c r="D128" s="303" t="s">
        <v>514</v>
      </c>
      <c r="E128" s="304"/>
      <c r="F128" s="305"/>
      <c r="G128" s="110">
        <f>((C25-B129)/B25)</f>
        <v>0.90265120132560062</v>
      </c>
      <c r="N128" s="122"/>
      <c r="P128" s="55"/>
    </row>
    <row r="129" spans="1:17" ht="43.5" x14ac:dyDescent="0.35">
      <c r="A129" s="105" t="s">
        <v>580</v>
      </c>
      <c r="B129" s="126">
        <v>555</v>
      </c>
      <c r="M129" s="12"/>
      <c r="N129" s="122"/>
      <c r="P129" s="55"/>
    </row>
    <row r="130" spans="1:17" ht="29.5" thickBot="1" x14ac:dyDescent="0.4">
      <c r="A130" s="105" t="s">
        <v>489</v>
      </c>
      <c r="B130" s="101">
        <f>B125</f>
        <v>171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11450</v>
      </c>
      <c r="D131" s="297" t="s">
        <v>82</v>
      </c>
      <c r="E131" s="298"/>
      <c r="F131" s="299"/>
      <c r="G131" s="111">
        <f>B100</f>
        <v>264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ht="15" thickBot="1" x14ac:dyDescent="0.4">
      <c r="M133" s="12"/>
      <c r="N133" s="122"/>
      <c r="P133" s="55"/>
    </row>
    <row r="134" spans="1:17" ht="34" x14ac:dyDescent="0.4">
      <c r="A134" s="144" t="s">
        <v>565</v>
      </c>
      <c r="B134" s="74">
        <v>704</v>
      </c>
      <c r="M134" s="12"/>
      <c r="N134" s="122"/>
      <c r="P134" s="55"/>
    </row>
    <row r="135" spans="1:17" ht="17" x14ac:dyDescent="0.4">
      <c r="A135" s="161" t="s">
        <v>564</v>
      </c>
      <c r="B135" s="54">
        <v>279</v>
      </c>
      <c r="M135" s="12"/>
      <c r="N135" s="122"/>
      <c r="P135" s="55"/>
    </row>
    <row r="136" spans="1:17" ht="17" x14ac:dyDescent="0.4">
      <c r="A136" s="161" t="s">
        <v>566</v>
      </c>
      <c r="B136" s="54">
        <v>3</v>
      </c>
      <c r="M136" s="12"/>
      <c r="N136" s="122"/>
      <c r="O136" s="12"/>
    </row>
    <row r="137" spans="1:17" ht="17" x14ac:dyDescent="0.4">
      <c r="A137" s="161" t="s">
        <v>567</v>
      </c>
      <c r="B137" s="54">
        <v>51</v>
      </c>
      <c r="M137" s="12"/>
      <c r="N137" s="122"/>
      <c r="O137" s="12"/>
    </row>
    <row r="138" spans="1:17" ht="34.5" thickBot="1" x14ac:dyDescent="0.45">
      <c r="A138" s="162" t="s">
        <v>568</v>
      </c>
      <c r="B138" s="125">
        <v>62</v>
      </c>
      <c r="M138" s="12"/>
      <c r="O138" s="117"/>
      <c r="Q138" s="58"/>
    </row>
  </sheetData>
  <mergeCells count="17">
    <mergeCell ref="D127:F127"/>
    <mergeCell ref="D128:F128"/>
    <mergeCell ref="D131:F131"/>
    <mergeCell ref="A107:D107"/>
    <mergeCell ref="A113:J113"/>
    <mergeCell ref="A114:D114"/>
    <mergeCell ref="E114:J114"/>
    <mergeCell ref="A115:B115"/>
    <mergeCell ref="C115:D115"/>
    <mergeCell ref="E115:G115"/>
    <mergeCell ref="H115:J115"/>
    <mergeCell ref="A106:D106"/>
    <mergeCell ref="A15:D15"/>
    <mergeCell ref="A28:C28"/>
    <mergeCell ref="A39:E39"/>
    <mergeCell ref="A104:D104"/>
    <mergeCell ref="A105:D105"/>
  </mergeCells>
  <printOptions horizontalCentered="1" verticalCentered="1"/>
  <pageMargins left="1" right="1" top="0.4" bottom="0.4" header="0.75" footer="0.3"/>
  <pageSetup scale="66" fitToHeight="0" orientation="portrait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477BD-F202-428B-B7EE-0660E088FE9F}">
  <sheetPr>
    <pageSetUpPr fitToPage="1"/>
  </sheetPr>
  <dimension ref="A2:AQ138"/>
  <sheetViews>
    <sheetView topLeftCell="A89" zoomScaleNormal="100" zoomScalePageLayoutView="75" workbookViewId="0">
      <selection activeCell="W24" sqref="W24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24</v>
      </c>
    </row>
    <row r="5" spans="1:13" x14ac:dyDescent="0.35">
      <c r="A5" s="145" t="s">
        <v>2</v>
      </c>
      <c r="B5" s="54">
        <v>3</v>
      </c>
    </row>
    <row r="6" spans="1:13" x14ac:dyDescent="0.35">
      <c r="A6" s="145" t="s">
        <v>3</v>
      </c>
      <c r="B6" s="54">
        <v>23</v>
      </c>
    </row>
    <row r="7" spans="1:13" x14ac:dyDescent="0.35">
      <c r="A7" s="145" t="s">
        <v>4</v>
      </c>
      <c r="B7" s="54">
        <v>1</v>
      </c>
    </row>
    <row r="8" spans="1:13" x14ac:dyDescent="0.35">
      <c r="A8" s="145" t="s">
        <v>5</v>
      </c>
      <c r="B8" s="54">
        <v>1</v>
      </c>
    </row>
    <row r="9" spans="1:13" x14ac:dyDescent="0.35">
      <c r="A9" s="145" t="s">
        <v>6</v>
      </c>
      <c r="B9" s="54">
        <v>1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53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48" t="s">
        <v>17</v>
      </c>
      <c r="B15" s="249"/>
      <c r="C15" s="249"/>
      <c r="D15" s="250"/>
      <c r="E15" s="8"/>
      <c r="F15" s="112" t="s">
        <v>117</v>
      </c>
    </row>
    <row r="16" spans="1:13" ht="30.5" thickBot="1" x14ac:dyDescent="0.4">
      <c r="A16" s="148"/>
      <c r="B16" s="28" t="s">
        <v>593</v>
      </c>
      <c r="C16" s="28" t="s">
        <v>592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4333</v>
      </c>
      <c r="C17" s="30">
        <v>4096</v>
      </c>
      <c r="D17" s="143">
        <f>C17-B17</f>
        <v>-237</v>
      </c>
      <c r="M17" s="166"/>
    </row>
    <row r="18" spans="1:17" x14ac:dyDescent="0.35">
      <c r="A18" s="149" t="s">
        <v>2</v>
      </c>
      <c r="B18" s="30">
        <v>6095</v>
      </c>
      <c r="C18" s="30">
        <v>5990</v>
      </c>
      <c r="D18" s="143">
        <f t="shared" ref="D18:D25" si="0">C18-B18</f>
        <v>-105</v>
      </c>
      <c r="E18" s="12"/>
      <c r="M18" s="166"/>
    </row>
    <row r="19" spans="1:17" x14ac:dyDescent="0.35">
      <c r="A19" s="149" t="s">
        <v>3</v>
      </c>
      <c r="B19" s="30">
        <v>1123</v>
      </c>
      <c r="C19" s="30">
        <v>866</v>
      </c>
      <c r="D19" s="143">
        <f t="shared" si="0"/>
        <v>-257</v>
      </c>
      <c r="E19" s="12"/>
      <c r="M19" s="166"/>
    </row>
    <row r="20" spans="1:17" x14ac:dyDescent="0.35">
      <c r="A20" s="149" t="s">
        <v>4</v>
      </c>
      <c r="B20" s="30">
        <v>146</v>
      </c>
      <c r="C20" s="30">
        <v>124</v>
      </c>
      <c r="D20" s="143">
        <f t="shared" si="0"/>
        <v>-22</v>
      </c>
      <c r="E20" s="12"/>
      <c r="M20" s="166"/>
    </row>
    <row r="21" spans="1:17" x14ac:dyDescent="0.35">
      <c r="A21" s="149" t="s">
        <v>5</v>
      </c>
      <c r="B21" s="30">
        <v>195</v>
      </c>
      <c r="C21" s="30">
        <v>193</v>
      </c>
      <c r="D21" s="143">
        <f t="shared" si="0"/>
        <v>-2</v>
      </c>
      <c r="E21" s="12"/>
      <c r="M21" s="166"/>
    </row>
    <row r="22" spans="1:17" x14ac:dyDescent="0.35">
      <c r="A22" s="149" t="s">
        <v>6</v>
      </c>
      <c r="B22" s="30">
        <v>94</v>
      </c>
      <c r="C22" s="30">
        <v>45</v>
      </c>
      <c r="D22" s="143">
        <f t="shared" si="0"/>
        <v>-49</v>
      </c>
      <c r="E22" s="12"/>
      <c r="M22" s="166"/>
      <c r="Q22" s="30"/>
    </row>
    <row r="23" spans="1:17" x14ac:dyDescent="0.35">
      <c r="A23" s="149" t="s">
        <v>8</v>
      </c>
      <c r="B23" s="15">
        <v>86</v>
      </c>
      <c r="C23" s="15">
        <v>124</v>
      </c>
      <c r="D23" s="143">
        <f t="shared" si="0"/>
        <v>38</v>
      </c>
      <c r="E23" s="12"/>
      <c r="M23" s="166"/>
    </row>
    <row r="24" spans="1:17" x14ac:dyDescent="0.35">
      <c r="A24" s="149" t="s">
        <v>20</v>
      </c>
      <c r="B24" s="15">
        <v>49</v>
      </c>
      <c r="C24" s="15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12121</v>
      </c>
      <c r="C25" s="37">
        <f>SUM(C17:C24)</f>
        <v>11489</v>
      </c>
      <c r="D25" s="21">
        <f t="shared" si="0"/>
        <v>-632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293" t="s">
        <v>459</v>
      </c>
      <c r="B28" s="294"/>
      <c r="C28" s="295"/>
      <c r="D28" s="117"/>
      <c r="E28" s="12"/>
    </row>
    <row r="29" spans="1:17" x14ac:dyDescent="0.35">
      <c r="A29" s="145" t="s">
        <v>1</v>
      </c>
      <c r="B29" s="30">
        <f>SUM(C17+C20)</f>
        <v>4220</v>
      </c>
      <c r="C29" s="128">
        <f>SUM((B29/B34))</f>
        <v>0.36730785969187918</v>
      </c>
      <c r="D29" s="117"/>
      <c r="E29" s="12"/>
    </row>
    <row r="30" spans="1:17" x14ac:dyDescent="0.35">
      <c r="A30" s="145" t="s">
        <v>2</v>
      </c>
      <c r="B30" s="30">
        <f>SUM(C18+C21)</f>
        <v>6183</v>
      </c>
      <c r="C30" s="128">
        <f>SUM(B30/B34)</f>
        <v>0.53816694229262774</v>
      </c>
      <c r="D30" s="117"/>
      <c r="E30" s="12"/>
    </row>
    <row r="31" spans="1:17" x14ac:dyDescent="0.35">
      <c r="A31" s="145" t="s">
        <v>3</v>
      </c>
      <c r="B31" s="30">
        <f>SUM(C19+C22)</f>
        <v>911</v>
      </c>
      <c r="C31" s="128">
        <f>SUM(B31/B34)</f>
        <v>7.9293237009313261E-2</v>
      </c>
      <c r="D31" s="117"/>
      <c r="E31" s="12"/>
    </row>
    <row r="32" spans="1:17" x14ac:dyDescent="0.35">
      <c r="A32" s="145" t="s">
        <v>8</v>
      </c>
      <c r="B32" s="15">
        <f>C23</f>
        <v>124</v>
      </c>
      <c r="C32" s="129">
        <f>SUM(B32/B34)</f>
        <v>1.0792932370093133E-2</v>
      </c>
      <c r="D32" s="117"/>
      <c r="E32" s="12"/>
    </row>
    <row r="33" spans="1:11" x14ac:dyDescent="0.35">
      <c r="A33" s="145" t="s">
        <v>20</v>
      </c>
      <c r="B33" s="15">
        <f>C24</f>
        <v>51</v>
      </c>
      <c r="C33" s="129">
        <f>SUM(B33/B34)</f>
        <v>4.4390286360866914E-3</v>
      </c>
      <c r="D33" s="117"/>
      <c r="E33" s="12"/>
    </row>
    <row r="34" spans="1:11" ht="15" thickBot="1" x14ac:dyDescent="0.4">
      <c r="A34" s="151"/>
      <c r="B34" s="127">
        <f>SUM(B29:B33)</f>
        <v>11489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0" t="s">
        <v>428</v>
      </c>
      <c r="B39" s="291"/>
      <c r="C39" s="291"/>
      <c r="D39" s="291"/>
      <c r="E39" s="292"/>
      <c r="F39" s="119"/>
    </row>
    <row r="40" spans="1:11" ht="39.75" customHeight="1" thickBot="1" x14ac:dyDescent="0.4">
      <c r="A40" s="148"/>
      <c r="B40" s="28" t="s">
        <v>587</v>
      </c>
      <c r="C40" s="28" t="s">
        <v>592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4084</v>
      </c>
      <c r="C41" s="30">
        <f t="shared" ref="C41:C48" si="1">C17</f>
        <v>4096</v>
      </c>
      <c r="D41" s="120">
        <f>C41-B41</f>
        <v>12</v>
      </c>
      <c r="E41" s="113">
        <f t="shared" ref="E41:E49" si="2">((C41-B41)/B41)*100</f>
        <v>0.2938295788442703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6014</v>
      </c>
      <c r="C42" s="30">
        <f t="shared" si="1"/>
        <v>5990</v>
      </c>
      <c r="D42" s="120">
        <f t="shared" ref="D42:D49" si="3">C42-B42</f>
        <v>-24</v>
      </c>
      <c r="E42" s="113">
        <f t="shared" si="2"/>
        <v>-0.39906883937479215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831</v>
      </c>
      <c r="C43" s="30">
        <f t="shared" si="1"/>
        <v>866</v>
      </c>
      <c r="D43" s="120">
        <f t="shared" si="3"/>
        <v>35</v>
      </c>
      <c r="E43" s="113">
        <f t="shared" si="2"/>
        <v>4.2117930204572804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121</v>
      </c>
      <c r="C44" s="30">
        <f t="shared" si="1"/>
        <v>124</v>
      </c>
      <c r="D44" s="120">
        <f t="shared" si="3"/>
        <v>3</v>
      </c>
      <c r="E44" s="113">
        <f t="shared" si="2"/>
        <v>2.4793388429752068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198</v>
      </c>
      <c r="C45" s="30">
        <f t="shared" si="1"/>
        <v>193</v>
      </c>
      <c r="D45" s="120">
        <f t="shared" si="3"/>
        <v>-5</v>
      </c>
      <c r="E45" s="113">
        <f t="shared" si="2"/>
        <v>-2.5252525252525251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42</v>
      </c>
      <c r="C46" s="30">
        <f t="shared" si="1"/>
        <v>45</v>
      </c>
      <c r="D46" s="120">
        <f t="shared" si="3"/>
        <v>3</v>
      </c>
      <c r="E46" s="113">
        <f t="shared" si="2"/>
        <v>7.1428571428571423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124</v>
      </c>
      <c r="C47" s="15">
        <f t="shared" si="1"/>
        <v>124</v>
      </c>
      <c r="D47" s="120">
        <f t="shared" si="3"/>
        <v>0</v>
      </c>
      <c r="E47" s="113">
        <f t="shared" si="2"/>
        <v>0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51</v>
      </c>
      <c r="C48" s="15">
        <f t="shared" si="1"/>
        <v>51</v>
      </c>
      <c r="D48" s="120">
        <f t="shared" si="3"/>
        <v>0</v>
      </c>
      <c r="E48" s="113">
        <f t="shared" si="2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11465</v>
      </c>
      <c r="C49" s="115">
        <f>SUM(C41:C48)</f>
        <v>11489</v>
      </c>
      <c r="D49" s="121">
        <f t="shared" si="3"/>
        <v>24</v>
      </c>
      <c r="E49" s="114">
        <f t="shared" si="2"/>
        <v>0.20933275185346709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699</v>
      </c>
      <c r="C54" s="84">
        <v>1013</v>
      </c>
      <c r="D54" s="84">
        <v>117</v>
      </c>
      <c r="E54" s="84">
        <v>25</v>
      </c>
      <c r="F54" s="84">
        <v>33</v>
      </c>
      <c r="G54" s="84">
        <v>9</v>
      </c>
      <c r="H54" s="134">
        <v>17</v>
      </c>
      <c r="I54" s="84">
        <v>41</v>
      </c>
      <c r="J54" s="85">
        <f t="shared" ref="J54:J60" si="4">SUM(A54:I54)</f>
        <v>1954</v>
      </c>
    </row>
    <row r="55" spans="1:14" x14ac:dyDescent="0.35">
      <c r="A55" s="145" t="s">
        <v>33</v>
      </c>
      <c r="B55" s="84">
        <v>680</v>
      </c>
      <c r="C55" s="84">
        <v>1035</v>
      </c>
      <c r="D55" s="84">
        <v>130</v>
      </c>
      <c r="E55" s="84">
        <v>25</v>
      </c>
      <c r="F55" s="84">
        <v>38</v>
      </c>
      <c r="G55" s="84">
        <v>5</v>
      </c>
      <c r="H55" s="134">
        <v>16</v>
      </c>
      <c r="I55" s="84">
        <v>0</v>
      </c>
      <c r="J55" s="85">
        <f t="shared" si="4"/>
        <v>1929</v>
      </c>
    </row>
    <row r="56" spans="1:14" x14ac:dyDescent="0.35">
      <c r="A56" s="145" t="s">
        <v>34</v>
      </c>
      <c r="B56" s="84">
        <v>742</v>
      </c>
      <c r="C56" s="84">
        <v>1046</v>
      </c>
      <c r="D56" s="84">
        <v>134</v>
      </c>
      <c r="E56" s="84">
        <v>28</v>
      </c>
      <c r="F56" s="84">
        <v>24</v>
      </c>
      <c r="G56" s="84">
        <v>10</v>
      </c>
      <c r="H56" s="134">
        <v>21</v>
      </c>
      <c r="I56" s="84">
        <v>0</v>
      </c>
      <c r="J56" s="85">
        <f t="shared" si="4"/>
        <v>2005</v>
      </c>
    </row>
    <row r="57" spans="1:14" x14ac:dyDescent="0.35">
      <c r="A57" s="145" t="s">
        <v>35</v>
      </c>
      <c r="B57" s="84">
        <v>569</v>
      </c>
      <c r="C57" s="84">
        <v>880</v>
      </c>
      <c r="D57" s="84">
        <v>133</v>
      </c>
      <c r="E57" s="84">
        <v>13</v>
      </c>
      <c r="F57" s="84">
        <v>21</v>
      </c>
      <c r="G57" s="84">
        <v>5</v>
      </c>
      <c r="H57" s="134">
        <v>18</v>
      </c>
      <c r="I57" s="84">
        <v>1</v>
      </c>
      <c r="J57" s="85">
        <f t="shared" si="4"/>
        <v>1640</v>
      </c>
    </row>
    <row r="58" spans="1:14" x14ac:dyDescent="0.35">
      <c r="A58" s="145" t="s">
        <v>36</v>
      </c>
      <c r="B58" s="84">
        <v>436</v>
      </c>
      <c r="C58" s="84">
        <v>607</v>
      </c>
      <c r="D58" s="84">
        <v>103</v>
      </c>
      <c r="E58" s="84">
        <v>5</v>
      </c>
      <c r="F58" s="84">
        <v>21</v>
      </c>
      <c r="G58" s="84">
        <v>6</v>
      </c>
      <c r="H58" s="134">
        <v>18</v>
      </c>
      <c r="I58" s="84">
        <v>1</v>
      </c>
      <c r="J58" s="85">
        <f t="shared" si="4"/>
        <v>1197</v>
      </c>
    </row>
    <row r="59" spans="1:14" x14ac:dyDescent="0.35">
      <c r="A59" s="145" t="s">
        <v>37</v>
      </c>
      <c r="B59" s="84">
        <v>388</v>
      </c>
      <c r="C59" s="84">
        <v>517</v>
      </c>
      <c r="D59" s="84">
        <v>84</v>
      </c>
      <c r="E59" s="84">
        <v>13</v>
      </c>
      <c r="F59" s="84">
        <v>20</v>
      </c>
      <c r="G59" s="84">
        <v>5</v>
      </c>
      <c r="H59" s="134">
        <v>9</v>
      </c>
      <c r="I59" s="84">
        <v>0</v>
      </c>
      <c r="J59" s="85">
        <f t="shared" si="4"/>
        <v>1036</v>
      </c>
    </row>
    <row r="60" spans="1:14" x14ac:dyDescent="0.35">
      <c r="A60" s="145" t="s">
        <v>38</v>
      </c>
      <c r="B60" s="84">
        <v>582</v>
      </c>
      <c r="C60" s="84">
        <v>892</v>
      </c>
      <c r="D60" s="84">
        <v>165</v>
      </c>
      <c r="E60" s="84">
        <v>15</v>
      </c>
      <c r="F60" s="84">
        <v>36</v>
      </c>
      <c r="G60" s="84">
        <v>5</v>
      </c>
      <c r="H60" s="134">
        <v>25</v>
      </c>
      <c r="I60" s="84">
        <v>8</v>
      </c>
      <c r="J60" s="85">
        <f t="shared" si="4"/>
        <v>1728</v>
      </c>
    </row>
    <row r="61" spans="1:14" ht="15" thickBot="1" x14ac:dyDescent="0.4">
      <c r="A61" s="151"/>
      <c r="B61" s="86">
        <f t="shared" ref="B61:G61" si="5">SUM(B54:B60)</f>
        <v>4096</v>
      </c>
      <c r="C61" s="86">
        <f t="shared" si="5"/>
        <v>5990</v>
      </c>
      <c r="D61" s="86">
        <f t="shared" si="5"/>
        <v>866</v>
      </c>
      <c r="E61" s="86">
        <f t="shared" si="5"/>
        <v>124</v>
      </c>
      <c r="F61" s="86">
        <f t="shared" si="5"/>
        <v>193</v>
      </c>
      <c r="G61" s="86">
        <f t="shared" si="5"/>
        <v>45</v>
      </c>
      <c r="H61" s="135">
        <f>SUM(H54:H60)</f>
        <v>124</v>
      </c>
      <c r="I61" s="86">
        <f>SUM(I54:I60)</f>
        <v>51</v>
      </c>
      <c r="J61" s="87">
        <f>SUM(J54:J60)</f>
        <v>11489</v>
      </c>
    </row>
    <row r="62" spans="1:14" x14ac:dyDescent="0.35">
      <c r="K62" s="10"/>
      <c r="L62" s="10"/>
      <c r="M62" s="10"/>
      <c r="N62" s="10"/>
    </row>
    <row r="91" spans="1:8" ht="15" thickBot="1" x14ac:dyDescent="0.4"/>
    <row r="92" spans="1:8" ht="34.5" thickBot="1" x14ac:dyDescent="0.45">
      <c r="A92" s="153" t="s">
        <v>480</v>
      </c>
      <c r="B92" s="74"/>
      <c r="E92" s="91" t="s">
        <v>584</v>
      </c>
      <c r="F92" s="79"/>
      <c r="G92" s="79"/>
      <c r="H92" s="74"/>
    </row>
    <row r="93" spans="1:8" ht="15" thickTop="1" x14ac:dyDescent="0.35">
      <c r="A93" s="145" t="s">
        <v>32</v>
      </c>
      <c r="B93" s="54">
        <v>37</v>
      </c>
      <c r="E93" s="169" t="s">
        <v>603</v>
      </c>
      <c r="H93" s="54">
        <v>44</v>
      </c>
    </row>
    <row r="94" spans="1:8" x14ac:dyDescent="0.35">
      <c r="A94" s="145" t="s">
        <v>33</v>
      </c>
      <c r="B94" s="54">
        <v>41</v>
      </c>
      <c r="E94" s="169" t="s">
        <v>604</v>
      </c>
      <c r="H94" s="54">
        <v>151</v>
      </c>
    </row>
    <row r="95" spans="1:8" x14ac:dyDescent="0.35">
      <c r="A95" s="145" t="s">
        <v>34</v>
      </c>
      <c r="B95" s="54">
        <v>50</v>
      </c>
      <c r="E95" s="169" t="s">
        <v>605</v>
      </c>
      <c r="H95" s="54">
        <v>48</v>
      </c>
    </row>
    <row r="96" spans="1:8" x14ac:dyDescent="0.35">
      <c r="A96" s="145" t="s">
        <v>35</v>
      </c>
      <c r="B96" s="54">
        <v>42</v>
      </c>
      <c r="E96" s="169" t="s">
        <v>606</v>
      </c>
      <c r="H96" s="54">
        <v>19</v>
      </c>
    </row>
    <row r="97" spans="1:11" ht="15" thickBot="1" x14ac:dyDescent="0.4">
      <c r="A97" s="145" t="s">
        <v>36</v>
      </c>
      <c r="B97" s="54">
        <v>28</v>
      </c>
      <c r="E97" s="170"/>
      <c r="F97" s="171"/>
      <c r="G97" s="171"/>
      <c r="H97" s="172">
        <f>SUM(H93:H96)</f>
        <v>262</v>
      </c>
    </row>
    <row r="98" spans="1:11" x14ac:dyDescent="0.35">
      <c r="A98" s="145" t="s">
        <v>37</v>
      </c>
      <c r="B98" s="54">
        <v>26</v>
      </c>
    </row>
    <row r="99" spans="1:11" x14ac:dyDescent="0.35">
      <c r="A99" s="155" t="s">
        <v>38</v>
      </c>
      <c r="B99" s="132">
        <v>38</v>
      </c>
    </row>
    <row r="100" spans="1:11" ht="15" thickBot="1" x14ac:dyDescent="0.4">
      <c r="A100" s="151"/>
      <c r="B100" s="125">
        <f>SUM(B93:B99)</f>
        <v>262</v>
      </c>
    </row>
    <row r="103" spans="1:11" ht="15" thickBot="1" x14ac:dyDescent="0.4"/>
    <row r="104" spans="1:11" x14ac:dyDescent="0.35">
      <c r="A104" s="285" t="s">
        <v>594</v>
      </c>
      <c r="B104" s="286"/>
      <c r="C104" s="286"/>
      <c r="D104" s="286"/>
      <c r="E104" s="99">
        <v>2</v>
      </c>
    </row>
    <row r="105" spans="1:11" x14ac:dyDescent="0.35">
      <c r="A105" s="287" t="s">
        <v>595</v>
      </c>
      <c r="B105" s="251"/>
      <c r="C105" s="251"/>
      <c r="D105" s="251"/>
      <c r="E105" s="100">
        <v>19</v>
      </c>
    </row>
    <row r="106" spans="1:11" x14ac:dyDescent="0.35">
      <c r="A106" s="287" t="s">
        <v>596</v>
      </c>
      <c r="B106" s="251"/>
      <c r="C106" s="251"/>
      <c r="D106" s="251"/>
      <c r="E106" s="101">
        <v>3</v>
      </c>
    </row>
    <row r="107" spans="1:11" ht="15" thickBot="1" x14ac:dyDescent="0.4">
      <c r="A107" s="288" t="s">
        <v>597</v>
      </c>
      <c r="B107" s="289"/>
      <c r="C107" s="289"/>
      <c r="D107" s="289"/>
      <c r="E107" s="102">
        <v>4</v>
      </c>
    </row>
    <row r="108" spans="1:11" ht="15" thickBot="1" x14ac:dyDescent="0.4"/>
    <row r="109" spans="1:11" ht="68.5" thickBot="1" x14ac:dyDescent="0.45">
      <c r="A109" s="153" t="s">
        <v>233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45222</v>
      </c>
      <c r="B110" s="141">
        <v>45192</v>
      </c>
      <c r="C110" s="141">
        <v>45161</v>
      </c>
      <c r="D110" s="43">
        <v>45130</v>
      </c>
      <c r="E110" s="43">
        <v>45100</v>
      </c>
      <c r="F110" s="43">
        <v>45069</v>
      </c>
      <c r="G110" s="43" t="s">
        <v>598</v>
      </c>
      <c r="H110" s="45">
        <v>2022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37</v>
      </c>
      <c r="B111" s="140">
        <v>45</v>
      </c>
      <c r="C111" s="96">
        <v>13</v>
      </c>
      <c r="D111" s="96">
        <v>33</v>
      </c>
      <c r="E111" s="96">
        <v>2</v>
      </c>
      <c r="F111" s="96">
        <v>3</v>
      </c>
      <c r="G111" s="96">
        <v>8</v>
      </c>
      <c r="H111" s="96">
        <v>15</v>
      </c>
      <c r="I111" s="96">
        <v>8</v>
      </c>
      <c r="J111" s="96">
        <v>7</v>
      </c>
      <c r="K111" s="97">
        <f>SUM(A111:J111)</f>
        <v>171</v>
      </c>
    </row>
    <row r="113" spans="1:43" ht="16" thickBot="1" x14ac:dyDescent="0.4">
      <c r="A113" s="296" t="s">
        <v>599</v>
      </c>
      <c r="B113" s="296"/>
      <c r="C113" s="296"/>
      <c r="D113" s="296"/>
      <c r="E113" s="296"/>
      <c r="F113" s="296"/>
      <c r="G113" s="296"/>
      <c r="H113" s="296"/>
      <c r="I113" s="296"/>
      <c r="J113" s="296"/>
    </row>
    <row r="114" spans="1:43" ht="18.5" x14ac:dyDescent="0.35">
      <c r="A114" s="306">
        <v>45200</v>
      </c>
      <c r="B114" s="270"/>
      <c r="C114" s="270"/>
      <c r="D114" s="270"/>
      <c r="E114" s="306" t="s">
        <v>600</v>
      </c>
      <c r="F114" s="270"/>
      <c r="G114" s="270"/>
      <c r="H114" s="270"/>
      <c r="I114" s="270"/>
      <c r="J114" s="271"/>
      <c r="L114" s="164"/>
      <c r="M114" s="165"/>
      <c r="N114" s="165"/>
      <c r="O114" s="165"/>
      <c r="P114" s="164"/>
      <c r="Q114" s="165"/>
      <c r="R114" s="165"/>
      <c r="S114" s="165"/>
      <c r="T114" s="165"/>
      <c r="U114" s="165"/>
      <c r="W114" s="164"/>
      <c r="X114" s="165"/>
      <c r="Y114" s="165"/>
      <c r="Z114" s="165"/>
      <c r="AA114" s="164"/>
      <c r="AB114" s="165"/>
      <c r="AC114" s="165"/>
      <c r="AD114" s="165"/>
      <c r="AE114" s="165"/>
      <c r="AF114" s="165"/>
      <c r="AH114" s="164"/>
      <c r="AI114" s="165"/>
      <c r="AJ114" s="165"/>
      <c r="AK114" s="165"/>
      <c r="AL114" s="164"/>
      <c r="AM114" s="165"/>
      <c r="AN114" s="165"/>
      <c r="AO114" s="165"/>
      <c r="AP114" s="165"/>
      <c r="AQ114" s="165"/>
    </row>
    <row r="115" spans="1:43" ht="15" thickBot="1" x14ac:dyDescent="0.4">
      <c r="A115" s="256" t="s">
        <v>114</v>
      </c>
      <c r="B115" s="257"/>
      <c r="C115" s="257" t="s">
        <v>115</v>
      </c>
      <c r="D115" s="257"/>
      <c r="E115" s="256" t="s">
        <v>114</v>
      </c>
      <c r="F115" s="257"/>
      <c r="G115" s="257"/>
      <c r="H115" s="257" t="s">
        <v>115</v>
      </c>
      <c r="I115" s="257"/>
      <c r="J115" s="258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</row>
    <row r="116" spans="1:43" x14ac:dyDescent="0.35">
      <c r="A116" s="158" t="s">
        <v>1</v>
      </c>
      <c r="B116" s="136">
        <v>94</v>
      </c>
      <c r="C116" s="55" t="s">
        <v>32</v>
      </c>
      <c r="D116">
        <v>28</v>
      </c>
      <c r="E116" s="69" t="s">
        <v>1</v>
      </c>
      <c r="G116" s="136">
        <v>77</v>
      </c>
      <c r="H116" s="55" t="s">
        <v>32</v>
      </c>
      <c r="J116">
        <v>43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82</v>
      </c>
      <c r="C117" s="55" t="s">
        <v>116</v>
      </c>
      <c r="D117">
        <v>33</v>
      </c>
      <c r="E117" s="69" t="s">
        <v>2</v>
      </c>
      <c r="G117" s="137">
        <v>54</v>
      </c>
      <c r="H117" s="55" t="s">
        <v>116</v>
      </c>
      <c r="J117">
        <v>27</v>
      </c>
      <c r="K117" s="80"/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18</v>
      </c>
      <c r="C118" s="55" t="s">
        <v>34</v>
      </c>
      <c r="D118">
        <v>40</v>
      </c>
      <c r="E118" s="69" t="s">
        <v>3</v>
      </c>
      <c r="G118" s="137">
        <v>86</v>
      </c>
      <c r="H118" s="55" t="s">
        <v>34</v>
      </c>
      <c r="J118">
        <v>35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1</v>
      </c>
      <c r="C119" s="55" t="s">
        <v>35</v>
      </c>
      <c r="D119">
        <v>22</v>
      </c>
      <c r="E119" s="69" t="s">
        <v>4</v>
      </c>
      <c r="G119" s="137">
        <v>5</v>
      </c>
      <c r="H119" s="55" t="s">
        <v>35</v>
      </c>
      <c r="J119">
        <v>30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6</v>
      </c>
      <c r="C120" s="56" t="s">
        <v>36</v>
      </c>
      <c r="D120">
        <v>22</v>
      </c>
      <c r="E120" s="69" t="s">
        <v>5</v>
      </c>
      <c r="G120" s="137">
        <v>4</v>
      </c>
      <c r="H120" s="56" t="s">
        <v>36</v>
      </c>
      <c r="J120">
        <v>28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1</v>
      </c>
      <c r="C121" s="55" t="s">
        <v>37</v>
      </c>
      <c r="D121">
        <v>23</v>
      </c>
      <c r="E121" s="69" t="s">
        <v>6</v>
      </c>
      <c r="G121" s="137">
        <v>11</v>
      </c>
      <c r="H121" s="55" t="s">
        <v>37</v>
      </c>
      <c r="J121">
        <v>25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34</v>
      </c>
      <c r="E122" s="69" t="s">
        <v>8</v>
      </c>
      <c r="G122" s="137">
        <v>0</v>
      </c>
      <c r="H122" s="55" t="s">
        <v>38</v>
      </c>
      <c r="J122">
        <v>49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137">
        <v>0</v>
      </c>
      <c r="K123" s="80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202</v>
      </c>
      <c r="C125" s="51"/>
      <c r="D125" s="57">
        <f>SUM(D116:D124)</f>
        <v>202</v>
      </c>
      <c r="E125" s="51"/>
      <c r="F125" s="51"/>
      <c r="G125" s="53">
        <f>SUM(G116:G124)</f>
        <v>237</v>
      </c>
      <c r="H125" s="51"/>
      <c r="I125" s="51"/>
      <c r="J125" s="71">
        <f>SUM(J116:J122)</f>
        <v>237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477</v>
      </c>
      <c r="B127" s="104">
        <f>B12</f>
        <v>53</v>
      </c>
      <c r="D127" s="300" t="s">
        <v>513</v>
      </c>
      <c r="E127" s="301"/>
      <c r="F127" s="302"/>
      <c r="G127" s="104">
        <f>D25</f>
        <v>-632</v>
      </c>
    </row>
    <row r="128" spans="1:43" ht="29.5" thickBot="1" x14ac:dyDescent="0.4">
      <c r="A128" s="105" t="s">
        <v>478</v>
      </c>
      <c r="B128" s="101">
        <f>K111</f>
        <v>171</v>
      </c>
      <c r="D128" s="303" t="s">
        <v>514</v>
      </c>
      <c r="E128" s="304"/>
      <c r="F128" s="305"/>
      <c r="G128" s="110">
        <f>((C25-B129)/B25)</f>
        <v>0.90033825591947858</v>
      </c>
      <c r="N128" s="122"/>
      <c r="P128" s="55"/>
    </row>
    <row r="129" spans="1:17" ht="43.5" x14ac:dyDescent="0.35">
      <c r="A129" s="105" t="s">
        <v>601</v>
      </c>
      <c r="B129" s="126">
        <v>576</v>
      </c>
      <c r="M129" s="12"/>
      <c r="N129" s="122"/>
      <c r="P129" s="55"/>
    </row>
    <row r="130" spans="1:17" ht="29.5" thickBot="1" x14ac:dyDescent="0.4">
      <c r="A130" s="105" t="s">
        <v>602</v>
      </c>
      <c r="B130" s="101">
        <f>B125</f>
        <v>202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11489</v>
      </c>
      <c r="D131" s="297" t="s">
        <v>82</v>
      </c>
      <c r="E131" s="298"/>
      <c r="F131" s="299"/>
      <c r="G131" s="111">
        <f>B100</f>
        <v>262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ht="15" thickBot="1" x14ac:dyDescent="0.4">
      <c r="M133" s="12"/>
      <c r="N133" s="122"/>
      <c r="P133" s="55"/>
    </row>
    <row r="134" spans="1:17" ht="34" x14ac:dyDescent="0.4">
      <c r="A134" s="144" t="s">
        <v>565</v>
      </c>
      <c r="B134" s="74">
        <v>705</v>
      </c>
      <c r="M134" s="12"/>
      <c r="N134" s="122"/>
      <c r="P134" s="55"/>
    </row>
    <row r="135" spans="1:17" ht="17" x14ac:dyDescent="0.4">
      <c r="A135" s="161" t="s">
        <v>564</v>
      </c>
      <c r="B135" s="54">
        <v>590</v>
      </c>
      <c r="M135" s="12"/>
      <c r="N135" s="122"/>
      <c r="P135" s="55"/>
    </row>
    <row r="136" spans="1:17" ht="17" x14ac:dyDescent="0.4">
      <c r="A136" s="161" t="s">
        <v>566</v>
      </c>
      <c r="B136" s="54">
        <v>5</v>
      </c>
      <c r="M136" s="12"/>
      <c r="N136" s="122"/>
      <c r="O136" s="12"/>
    </row>
    <row r="137" spans="1:17" ht="17" x14ac:dyDescent="0.4">
      <c r="A137" s="161" t="s">
        <v>567</v>
      </c>
      <c r="B137" s="54">
        <v>52</v>
      </c>
      <c r="M137" s="12"/>
      <c r="N137" s="122"/>
      <c r="O137" s="12"/>
    </row>
    <row r="138" spans="1:17" ht="34.5" thickBot="1" x14ac:dyDescent="0.45">
      <c r="A138" s="162" t="s">
        <v>568</v>
      </c>
      <c r="B138" s="125">
        <v>62</v>
      </c>
      <c r="M138" s="12"/>
      <c r="O138" s="117"/>
      <c r="Q138" s="58"/>
    </row>
  </sheetData>
  <mergeCells count="17">
    <mergeCell ref="D127:F127"/>
    <mergeCell ref="D128:F128"/>
    <mergeCell ref="D131:F131"/>
    <mergeCell ref="A107:D107"/>
    <mergeCell ref="A113:J113"/>
    <mergeCell ref="A114:D114"/>
    <mergeCell ref="E114:J114"/>
    <mergeCell ref="A115:B115"/>
    <mergeCell ref="C115:D115"/>
    <mergeCell ref="E115:G115"/>
    <mergeCell ref="H115:J115"/>
    <mergeCell ref="A106:D106"/>
    <mergeCell ref="A15:D15"/>
    <mergeCell ref="A28:C28"/>
    <mergeCell ref="A39:E39"/>
    <mergeCell ref="A104:D104"/>
    <mergeCell ref="A105:D105"/>
  </mergeCells>
  <printOptions horizontalCentered="1" verticalCentered="1"/>
  <pageMargins left="1" right="1" top="0.4" bottom="0.4" header="0.75" footer="0.3"/>
  <pageSetup scale="92" fitToHeight="0" orientation="landscape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DE12A-937E-4C3C-B66E-EE150F2DE0DF}">
  <sheetPr>
    <pageSetUpPr fitToPage="1"/>
  </sheetPr>
  <dimension ref="A2:AQ148"/>
  <sheetViews>
    <sheetView topLeftCell="A14" zoomScaleNormal="100" zoomScalePageLayoutView="75" workbookViewId="0">
      <selection activeCell="K128" sqref="K128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22</v>
      </c>
    </row>
    <row r="5" spans="1:13" x14ac:dyDescent="0.35">
      <c r="A5" s="145" t="s">
        <v>2</v>
      </c>
      <c r="B5" s="54">
        <v>3</v>
      </c>
    </row>
    <row r="6" spans="1:13" x14ac:dyDescent="0.35">
      <c r="A6" s="145" t="s">
        <v>3</v>
      </c>
      <c r="B6" s="54">
        <v>1</v>
      </c>
    </row>
    <row r="7" spans="1:13" x14ac:dyDescent="0.35">
      <c r="A7" s="145" t="s">
        <v>4</v>
      </c>
      <c r="B7" s="54">
        <v>2</v>
      </c>
    </row>
    <row r="8" spans="1:13" x14ac:dyDescent="0.35">
      <c r="A8" s="145" t="s">
        <v>5</v>
      </c>
      <c r="B8" s="54">
        <v>2</v>
      </c>
    </row>
    <row r="9" spans="1:13" x14ac:dyDescent="0.35">
      <c r="A9" s="145" t="s">
        <v>6</v>
      </c>
      <c r="B9" s="54">
        <v>2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32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48" t="s">
        <v>17</v>
      </c>
      <c r="B15" s="249"/>
      <c r="C15" s="249"/>
      <c r="D15" s="250"/>
      <c r="E15" s="8"/>
      <c r="F15" s="112" t="s">
        <v>117</v>
      </c>
    </row>
    <row r="16" spans="1:13" ht="30.5" thickBot="1" x14ac:dyDescent="0.4">
      <c r="A16" s="148"/>
      <c r="B16" s="28" t="s">
        <v>608</v>
      </c>
      <c r="C16" s="28" t="s">
        <v>607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4366</v>
      </c>
      <c r="C17" s="30">
        <v>4097</v>
      </c>
      <c r="D17" s="143">
        <f>C17-B17</f>
        <v>-269</v>
      </c>
      <c r="M17" s="166"/>
    </row>
    <row r="18" spans="1:17" x14ac:dyDescent="0.35">
      <c r="A18" s="149" t="s">
        <v>2</v>
      </c>
      <c r="B18" s="30">
        <v>6086</v>
      </c>
      <c r="C18" s="30">
        <v>6018</v>
      </c>
      <c r="D18" s="143">
        <f t="shared" ref="D18:D25" si="0">C18-B18</f>
        <v>-68</v>
      </c>
      <c r="E18" s="12"/>
      <c r="M18" s="166"/>
    </row>
    <row r="19" spans="1:17" x14ac:dyDescent="0.35">
      <c r="A19" s="149" t="s">
        <v>3</v>
      </c>
      <c r="B19" s="30">
        <v>1092</v>
      </c>
      <c r="C19" s="30">
        <v>863</v>
      </c>
      <c r="D19" s="143">
        <f t="shared" si="0"/>
        <v>-229</v>
      </c>
      <c r="E19" s="12"/>
      <c r="M19" s="166"/>
    </row>
    <row r="20" spans="1:17" x14ac:dyDescent="0.35">
      <c r="A20" s="149" t="s">
        <v>4</v>
      </c>
      <c r="B20" s="30">
        <v>145</v>
      </c>
      <c r="C20" s="30">
        <v>122</v>
      </c>
      <c r="D20" s="143">
        <f t="shared" si="0"/>
        <v>-23</v>
      </c>
      <c r="E20" s="12"/>
      <c r="M20" s="166"/>
    </row>
    <row r="21" spans="1:17" x14ac:dyDescent="0.35">
      <c r="A21" s="149" t="s">
        <v>5</v>
      </c>
      <c r="B21" s="30">
        <v>205</v>
      </c>
      <c r="C21" s="30">
        <v>191</v>
      </c>
      <c r="D21" s="143">
        <f t="shared" si="0"/>
        <v>-14</v>
      </c>
      <c r="E21" s="12"/>
      <c r="M21" s="166"/>
    </row>
    <row r="22" spans="1:17" x14ac:dyDescent="0.35">
      <c r="A22" s="149" t="s">
        <v>6</v>
      </c>
      <c r="B22" s="30">
        <v>90</v>
      </c>
      <c r="C22" s="30">
        <v>49</v>
      </c>
      <c r="D22" s="143">
        <f t="shared" si="0"/>
        <v>-41</v>
      </c>
      <c r="E22" s="12"/>
      <c r="M22" s="166"/>
      <c r="Q22" s="30"/>
    </row>
    <row r="23" spans="1:17" x14ac:dyDescent="0.35">
      <c r="A23" s="149" t="s">
        <v>8</v>
      </c>
      <c r="B23" s="15">
        <v>86</v>
      </c>
      <c r="C23" s="15">
        <v>125</v>
      </c>
      <c r="D23" s="143">
        <f t="shared" si="0"/>
        <v>39</v>
      </c>
      <c r="E23" s="12"/>
      <c r="M23" s="166"/>
    </row>
    <row r="24" spans="1:17" x14ac:dyDescent="0.35">
      <c r="A24" s="149" t="s">
        <v>20</v>
      </c>
      <c r="B24" s="15">
        <v>49</v>
      </c>
      <c r="C24" s="15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12119</v>
      </c>
      <c r="C25" s="37">
        <f>SUM(C17:C24)</f>
        <v>11516</v>
      </c>
      <c r="D25" s="21">
        <f t="shared" si="0"/>
        <v>-603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293" t="s">
        <v>459</v>
      </c>
      <c r="B28" s="294"/>
      <c r="C28" s="295"/>
      <c r="D28" s="117"/>
      <c r="E28" s="12"/>
    </row>
    <row r="29" spans="1:17" x14ac:dyDescent="0.35">
      <c r="A29" s="145" t="s">
        <v>1</v>
      </c>
      <c r="B29" s="30">
        <f>SUM(C17+C20)</f>
        <v>4219</v>
      </c>
      <c r="C29" s="128">
        <f>SUM((B29/B34))</f>
        <v>0.36635984716915598</v>
      </c>
      <c r="D29" s="117"/>
      <c r="E29" s="12"/>
    </row>
    <row r="30" spans="1:17" x14ac:dyDescent="0.35">
      <c r="A30" s="145" t="s">
        <v>2</v>
      </c>
      <c r="B30" s="30">
        <f>SUM(C18+C21)</f>
        <v>6209</v>
      </c>
      <c r="C30" s="128">
        <f>SUM(B30/B34)</f>
        <v>0.53916290378603682</v>
      </c>
      <c r="D30" s="117"/>
      <c r="E30" s="12"/>
    </row>
    <row r="31" spans="1:17" x14ac:dyDescent="0.35">
      <c r="A31" s="145" t="s">
        <v>3</v>
      </c>
      <c r="B31" s="30">
        <f>SUM(C19+C22)</f>
        <v>912</v>
      </c>
      <c r="C31" s="128">
        <f>SUM(B31/B34)</f>
        <v>7.9194164640500178E-2</v>
      </c>
      <c r="D31" s="117"/>
      <c r="E31" s="12"/>
    </row>
    <row r="32" spans="1:17" x14ac:dyDescent="0.35">
      <c r="A32" s="145" t="s">
        <v>8</v>
      </c>
      <c r="B32" s="15">
        <f>C23</f>
        <v>125</v>
      </c>
      <c r="C32" s="129">
        <f>SUM(B32/B34)</f>
        <v>1.0854463355331712E-2</v>
      </c>
      <c r="D32" s="117"/>
      <c r="E32" s="12"/>
    </row>
    <row r="33" spans="1:11" x14ac:dyDescent="0.35">
      <c r="A33" s="145" t="s">
        <v>20</v>
      </c>
      <c r="B33" s="15">
        <f>C24</f>
        <v>51</v>
      </c>
      <c r="C33" s="129">
        <f>SUM(B33/B34)</f>
        <v>4.4286210489753383E-3</v>
      </c>
      <c r="D33" s="117"/>
      <c r="E33" s="12"/>
    </row>
    <row r="34" spans="1:11" ht="15" thickBot="1" x14ac:dyDescent="0.4">
      <c r="A34" s="151"/>
      <c r="B34" s="127">
        <f>SUM(B29:B33)</f>
        <v>11516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0" t="s">
        <v>428</v>
      </c>
      <c r="B39" s="291"/>
      <c r="C39" s="291"/>
      <c r="D39" s="291"/>
      <c r="E39" s="292"/>
      <c r="F39" s="119"/>
    </row>
    <row r="40" spans="1:11" ht="39.75" customHeight="1" thickBot="1" x14ac:dyDescent="0.4">
      <c r="A40" s="148"/>
      <c r="B40" s="28" t="s">
        <v>592</v>
      </c>
      <c r="C40" s="28" t="s">
        <v>607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4096</v>
      </c>
      <c r="C41" s="30">
        <v>4097</v>
      </c>
      <c r="D41" s="120">
        <f>C41-B41</f>
        <v>1</v>
      </c>
      <c r="E41" s="113">
        <f t="shared" ref="E41:E49" si="1">((C41-B41)/B41)*100</f>
        <v>2.44140625E-2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5990</v>
      </c>
      <c r="C42" s="30">
        <v>6018</v>
      </c>
      <c r="D42" s="120">
        <f t="shared" ref="D42:D49" si="2">C42-B42</f>
        <v>28</v>
      </c>
      <c r="E42" s="113">
        <f t="shared" si="1"/>
        <v>0.46744574290484137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866</v>
      </c>
      <c r="C43" s="30">
        <v>863</v>
      </c>
      <c r="D43" s="120">
        <f t="shared" si="2"/>
        <v>-3</v>
      </c>
      <c r="E43" s="113">
        <f t="shared" si="1"/>
        <v>-0.3464203233256351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124</v>
      </c>
      <c r="C44" s="30">
        <v>122</v>
      </c>
      <c r="D44" s="120">
        <f t="shared" si="2"/>
        <v>-2</v>
      </c>
      <c r="E44" s="113">
        <f t="shared" si="1"/>
        <v>-1.6129032258064515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193</v>
      </c>
      <c r="C45" s="30">
        <v>191</v>
      </c>
      <c r="D45" s="120">
        <f t="shared" si="2"/>
        <v>-2</v>
      </c>
      <c r="E45" s="113">
        <f t="shared" si="1"/>
        <v>-1.0362694300518136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45</v>
      </c>
      <c r="C46" s="30">
        <v>49</v>
      </c>
      <c r="D46" s="120">
        <f t="shared" si="2"/>
        <v>4</v>
      </c>
      <c r="E46" s="113">
        <f t="shared" si="1"/>
        <v>8.8888888888888893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124</v>
      </c>
      <c r="C47" s="15">
        <v>125</v>
      </c>
      <c r="D47" s="120">
        <f t="shared" si="2"/>
        <v>1</v>
      </c>
      <c r="E47" s="113">
        <f t="shared" si="1"/>
        <v>0.80645161290322576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51</v>
      </c>
      <c r="C48" s="15">
        <v>51</v>
      </c>
      <c r="D48" s="120">
        <f t="shared" si="2"/>
        <v>0</v>
      </c>
      <c r="E48" s="113">
        <f t="shared" si="1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v>11489</v>
      </c>
      <c r="C49" s="115">
        <f>SUM(C41:C48)</f>
        <v>11516</v>
      </c>
      <c r="D49" s="121">
        <f t="shared" si="2"/>
        <v>27</v>
      </c>
      <c r="E49" s="114">
        <f t="shared" si="1"/>
        <v>0.23500739838106013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697</v>
      </c>
      <c r="C54" s="84">
        <v>1017</v>
      </c>
      <c r="D54" s="84">
        <v>117</v>
      </c>
      <c r="E54" s="84">
        <v>24</v>
      </c>
      <c r="F54" s="84">
        <v>33</v>
      </c>
      <c r="G54" s="84">
        <v>10</v>
      </c>
      <c r="H54" s="134">
        <v>17</v>
      </c>
      <c r="I54" s="84">
        <v>41</v>
      </c>
      <c r="J54" s="85">
        <f t="shared" ref="J54:J60" si="3">SUM(A54:I54)</f>
        <v>1956</v>
      </c>
    </row>
    <row r="55" spans="1:14" x14ac:dyDescent="0.35">
      <c r="A55" s="145" t="s">
        <v>33</v>
      </c>
      <c r="B55" s="84">
        <v>677</v>
      </c>
      <c r="C55" s="84">
        <v>1041</v>
      </c>
      <c r="D55" s="84">
        <v>127</v>
      </c>
      <c r="E55" s="84">
        <v>26</v>
      </c>
      <c r="F55" s="84">
        <v>38</v>
      </c>
      <c r="G55" s="84">
        <v>5</v>
      </c>
      <c r="H55" s="134">
        <v>16</v>
      </c>
      <c r="I55" s="84">
        <v>0</v>
      </c>
      <c r="J55" s="85">
        <f t="shared" si="3"/>
        <v>1930</v>
      </c>
    </row>
    <row r="56" spans="1:14" x14ac:dyDescent="0.35">
      <c r="A56" s="145" t="s">
        <v>34</v>
      </c>
      <c r="B56" s="84">
        <v>751</v>
      </c>
      <c r="C56" s="84">
        <v>1042</v>
      </c>
      <c r="D56" s="84">
        <v>139</v>
      </c>
      <c r="E56" s="84">
        <v>26</v>
      </c>
      <c r="F56" s="84">
        <v>25</v>
      </c>
      <c r="G56" s="84">
        <v>11</v>
      </c>
      <c r="H56" s="134">
        <v>21</v>
      </c>
      <c r="I56" s="84">
        <v>0</v>
      </c>
      <c r="J56" s="85">
        <f t="shared" si="3"/>
        <v>2015</v>
      </c>
    </row>
    <row r="57" spans="1:14" x14ac:dyDescent="0.35">
      <c r="A57" s="145" t="s">
        <v>35</v>
      </c>
      <c r="B57" s="84">
        <v>573</v>
      </c>
      <c r="C57" s="84">
        <v>889</v>
      </c>
      <c r="D57" s="84">
        <v>131</v>
      </c>
      <c r="E57" s="84">
        <v>13</v>
      </c>
      <c r="F57" s="84">
        <v>21</v>
      </c>
      <c r="G57" s="84">
        <v>6</v>
      </c>
      <c r="H57" s="134">
        <v>18</v>
      </c>
      <c r="I57" s="84">
        <v>1</v>
      </c>
      <c r="J57" s="85">
        <f t="shared" si="3"/>
        <v>1652</v>
      </c>
    </row>
    <row r="58" spans="1:14" x14ac:dyDescent="0.35">
      <c r="A58" s="145" t="s">
        <v>36</v>
      </c>
      <c r="B58" s="84">
        <v>429</v>
      </c>
      <c r="C58" s="84">
        <v>604</v>
      </c>
      <c r="D58" s="84">
        <v>106</v>
      </c>
      <c r="E58" s="84">
        <v>5</v>
      </c>
      <c r="F58" s="84">
        <v>20</v>
      </c>
      <c r="G58" s="84">
        <v>7</v>
      </c>
      <c r="H58" s="134">
        <v>18</v>
      </c>
      <c r="I58" s="84">
        <v>1</v>
      </c>
      <c r="J58" s="85">
        <f t="shared" si="3"/>
        <v>1190</v>
      </c>
    </row>
    <row r="59" spans="1:14" x14ac:dyDescent="0.35">
      <c r="A59" s="145" t="s">
        <v>37</v>
      </c>
      <c r="B59" s="84">
        <v>389</v>
      </c>
      <c r="C59" s="84">
        <v>522</v>
      </c>
      <c r="D59" s="84">
        <v>80</v>
      </c>
      <c r="E59" s="84">
        <v>13</v>
      </c>
      <c r="F59" s="84">
        <v>19</v>
      </c>
      <c r="G59" s="84">
        <v>5</v>
      </c>
      <c r="H59" s="134">
        <v>9</v>
      </c>
      <c r="I59" s="84">
        <v>0</v>
      </c>
      <c r="J59" s="85">
        <f t="shared" si="3"/>
        <v>1037</v>
      </c>
    </row>
    <row r="60" spans="1:14" x14ac:dyDescent="0.35">
      <c r="A60" s="145" t="s">
        <v>38</v>
      </c>
      <c r="B60" s="84">
        <v>581</v>
      </c>
      <c r="C60" s="84">
        <v>903</v>
      </c>
      <c r="D60" s="84">
        <v>163</v>
      </c>
      <c r="E60" s="84">
        <v>15</v>
      </c>
      <c r="F60" s="84">
        <v>35</v>
      </c>
      <c r="G60" s="84">
        <v>5</v>
      </c>
      <c r="H60" s="134">
        <v>26</v>
      </c>
      <c r="I60" s="84">
        <v>8</v>
      </c>
      <c r="J60" s="85">
        <f t="shared" si="3"/>
        <v>1736</v>
      </c>
    </row>
    <row r="61" spans="1:14" ht="15" thickBot="1" x14ac:dyDescent="0.4">
      <c r="A61" s="151"/>
      <c r="B61" s="86">
        <f t="shared" ref="B61:G61" si="4">SUM(B54:B60)</f>
        <v>4097</v>
      </c>
      <c r="C61" s="86">
        <f t="shared" si="4"/>
        <v>6018</v>
      </c>
      <c r="D61" s="86">
        <f t="shared" si="4"/>
        <v>863</v>
      </c>
      <c r="E61" s="86">
        <f t="shared" si="4"/>
        <v>122</v>
      </c>
      <c r="F61" s="86">
        <f t="shared" si="4"/>
        <v>191</v>
      </c>
      <c r="G61" s="86">
        <f t="shared" si="4"/>
        <v>49</v>
      </c>
      <c r="H61" s="135">
        <f>SUM(H54:H60)</f>
        <v>125</v>
      </c>
      <c r="I61" s="86">
        <f>SUM(I54:I60)</f>
        <v>51</v>
      </c>
      <c r="J61" s="87">
        <f>SUM(J54:J60)</f>
        <v>11516</v>
      </c>
    </row>
    <row r="62" spans="1:14" x14ac:dyDescent="0.35">
      <c r="K62" s="10"/>
      <c r="L62" s="10"/>
      <c r="M62" s="10"/>
      <c r="N62" s="10"/>
    </row>
    <row r="91" spans="1:8" ht="15" thickBot="1" x14ac:dyDescent="0.4"/>
    <row r="92" spans="1:8" ht="34.5" thickBot="1" x14ac:dyDescent="0.45">
      <c r="A92" s="153" t="s">
        <v>480</v>
      </c>
      <c r="B92" s="74"/>
      <c r="E92" s="91" t="s">
        <v>584</v>
      </c>
      <c r="F92" s="79"/>
      <c r="G92" s="79"/>
      <c r="H92" s="74"/>
    </row>
    <row r="93" spans="1:8" ht="15" thickTop="1" x14ac:dyDescent="0.35">
      <c r="A93" s="145" t="s">
        <v>32</v>
      </c>
      <c r="B93" s="54">
        <v>37</v>
      </c>
      <c r="E93" s="169" t="s">
        <v>603</v>
      </c>
      <c r="H93" s="54">
        <v>43</v>
      </c>
    </row>
    <row r="94" spans="1:8" x14ac:dyDescent="0.35">
      <c r="A94" s="145" t="s">
        <v>33</v>
      </c>
      <c r="B94" s="54">
        <v>41</v>
      </c>
      <c r="E94" s="169" t="s">
        <v>604</v>
      </c>
      <c r="H94" s="54">
        <v>152</v>
      </c>
    </row>
    <row r="95" spans="1:8" x14ac:dyDescent="0.35">
      <c r="A95" s="145" t="s">
        <v>34</v>
      </c>
      <c r="B95" s="54">
        <v>50</v>
      </c>
      <c r="E95" s="169" t="s">
        <v>605</v>
      </c>
      <c r="H95" s="54">
        <v>48</v>
      </c>
    </row>
    <row r="96" spans="1:8" x14ac:dyDescent="0.35">
      <c r="A96" s="145" t="s">
        <v>35</v>
      </c>
      <c r="B96" s="54">
        <v>42</v>
      </c>
      <c r="E96" s="169" t="s">
        <v>606</v>
      </c>
      <c r="H96" s="54">
        <v>18</v>
      </c>
    </row>
    <row r="97" spans="1:11" ht="15" thickBot="1" x14ac:dyDescent="0.4">
      <c r="A97" s="145" t="s">
        <v>36</v>
      </c>
      <c r="B97" s="54">
        <v>27</v>
      </c>
      <c r="E97" s="170"/>
      <c r="F97" s="171"/>
      <c r="G97" s="171"/>
      <c r="H97" s="172">
        <f>SUM(H93:H96)</f>
        <v>261</v>
      </c>
    </row>
    <row r="98" spans="1:11" x14ac:dyDescent="0.35">
      <c r="A98" s="145" t="s">
        <v>37</v>
      </c>
      <c r="B98" s="54">
        <v>26</v>
      </c>
    </row>
    <row r="99" spans="1:11" x14ac:dyDescent="0.35">
      <c r="A99" s="155" t="s">
        <v>38</v>
      </c>
      <c r="B99" s="132">
        <v>38</v>
      </c>
    </row>
    <row r="100" spans="1:11" ht="15" thickBot="1" x14ac:dyDescent="0.4">
      <c r="A100" s="151"/>
      <c r="B100" s="125">
        <f>SUM(B93:B99)</f>
        <v>261</v>
      </c>
    </row>
    <row r="103" spans="1:11" ht="15" thickBot="1" x14ac:dyDescent="0.4"/>
    <row r="104" spans="1:11" x14ac:dyDescent="0.35">
      <c r="A104" s="285" t="s">
        <v>609</v>
      </c>
      <c r="B104" s="286"/>
      <c r="C104" s="286"/>
      <c r="D104" s="286"/>
      <c r="E104" s="99">
        <v>4</v>
      </c>
    </row>
    <row r="105" spans="1:11" x14ac:dyDescent="0.35">
      <c r="A105" s="287" t="s">
        <v>610</v>
      </c>
      <c r="B105" s="251"/>
      <c r="C105" s="251"/>
      <c r="D105" s="251"/>
      <c r="E105" s="100">
        <v>19</v>
      </c>
    </row>
    <row r="106" spans="1:11" x14ac:dyDescent="0.35">
      <c r="A106" s="287" t="s">
        <v>611</v>
      </c>
      <c r="B106" s="251"/>
      <c r="C106" s="251"/>
      <c r="D106" s="251"/>
      <c r="E106" s="101">
        <v>6</v>
      </c>
    </row>
    <row r="107" spans="1:11" ht="15" thickBot="1" x14ac:dyDescent="0.4">
      <c r="A107" s="288" t="s">
        <v>612</v>
      </c>
      <c r="B107" s="289"/>
      <c r="C107" s="289"/>
      <c r="D107" s="289"/>
      <c r="E107" s="102">
        <v>7</v>
      </c>
    </row>
    <row r="108" spans="1:11" ht="15" thickBot="1" x14ac:dyDescent="0.4"/>
    <row r="109" spans="1:11" ht="68.5" thickBot="1" x14ac:dyDescent="0.45">
      <c r="A109" s="153" t="s">
        <v>246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45253</v>
      </c>
      <c r="B110" s="141">
        <v>45222</v>
      </c>
      <c r="C110" s="141">
        <v>45192</v>
      </c>
      <c r="D110" s="43">
        <v>45161</v>
      </c>
      <c r="E110" s="43">
        <v>45130</v>
      </c>
      <c r="F110" s="43">
        <v>45100</v>
      </c>
      <c r="G110" s="43" t="s">
        <v>613</v>
      </c>
      <c r="H110" s="45">
        <v>2022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29</v>
      </c>
      <c r="B111" s="140">
        <v>16</v>
      </c>
      <c r="C111" s="96">
        <v>18</v>
      </c>
      <c r="D111" s="96">
        <v>9</v>
      </c>
      <c r="E111" s="96">
        <v>15</v>
      </c>
      <c r="F111" s="96">
        <v>6</v>
      </c>
      <c r="G111" s="96">
        <v>13</v>
      </c>
      <c r="H111" s="96">
        <v>26</v>
      </c>
      <c r="I111" s="96">
        <v>6</v>
      </c>
      <c r="J111" s="96">
        <v>3</v>
      </c>
      <c r="K111" s="97">
        <f>SUM(A111:J111)</f>
        <v>141</v>
      </c>
    </row>
    <row r="113" spans="1:43" ht="16" thickBot="1" x14ac:dyDescent="0.4">
      <c r="A113" s="296" t="s">
        <v>614</v>
      </c>
      <c r="B113" s="296"/>
      <c r="C113" s="296"/>
      <c r="D113" s="296"/>
      <c r="E113" s="296"/>
      <c r="F113" s="296"/>
      <c r="G113" s="296"/>
      <c r="H113" s="296"/>
      <c r="I113" s="296"/>
      <c r="J113" s="296"/>
    </row>
    <row r="114" spans="1:43" ht="18.5" x14ac:dyDescent="0.35">
      <c r="A114" s="306">
        <v>45231</v>
      </c>
      <c r="B114" s="270"/>
      <c r="C114" s="270"/>
      <c r="D114" s="270"/>
      <c r="E114" s="306" t="s">
        <v>627</v>
      </c>
      <c r="F114" s="270"/>
      <c r="G114" s="270"/>
      <c r="H114" s="270"/>
      <c r="I114" s="270"/>
      <c r="J114" s="271"/>
      <c r="L114" s="164"/>
      <c r="M114" s="165"/>
      <c r="N114" s="165"/>
      <c r="O114" s="165"/>
      <c r="P114" s="164"/>
      <c r="Q114" s="165"/>
      <c r="R114" s="165"/>
      <c r="S114" s="165"/>
      <c r="T114" s="165"/>
      <c r="U114" s="165"/>
      <c r="W114" s="164"/>
      <c r="X114" s="165"/>
      <c r="Y114" s="165"/>
      <c r="Z114" s="165"/>
      <c r="AA114" s="164"/>
      <c r="AB114" s="165"/>
      <c r="AC114" s="165"/>
      <c r="AD114" s="165"/>
      <c r="AE114" s="165"/>
      <c r="AF114" s="165"/>
      <c r="AH114" s="164"/>
      <c r="AI114" s="165"/>
      <c r="AJ114" s="165"/>
      <c r="AK114" s="165"/>
      <c r="AL114" s="164"/>
      <c r="AM114" s="165"/>
      <c r="AN114" s="165"/>
      <c r="AO114" s="165"/>
      <c r="AP114" s="165"/>
      <c r="AQ114" s="165"/>
    </row>
    <row r="115" spans="1:43" ht="15" thickBot="1" x14ac:dyDescent="0.4">
      <c r="A115" s="256" t="s">
        <v>114</v>
      </c>
      <c r="B115" s="257"/>
      <c r="C115" s="257" t="s">
        <v>115</v>
      </c>
      <c r="D115" s="257"/>
      <c r="E115" s="256" t="s">
        <v>114</v>
      </c>
      <c r="F115" s="257"/>
      <c r="G115" s="257"/>
      <c r="H115" s="257" t="s">
        <v>115</v>
      </c>
      <c r="I115" s="257"/>
      <c r="J115" s="258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</row>
    <row r="116" spans="1:43" x14ac:dyDescent="0.35">
      <c r="A116" s="158" t="s">
        <v>1</v>
      </c>
      <c r="B116" s="136">
        <v>68</v>
      </c>
      <c r="C116" s="55" t="s">
        <v>32</v>
      </c>
      <c r="D116">
        <v>25</v>
      </c>
      <c r="E116" s="69" t="s">
        <v>1</v>
      </c>
      <c r="G116" s="136">
        <v>57</v>
      </c>
      <c r="H116" s="55" t="s">
        <v>32</v>
      </c>
      <c r="J116">
        <v>34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44</v>
      </c>
      <c r="C117" s="55" t="s">
        <v>116</v>
      </c>
      <c r="D117">
        <v>23</v>
      </c>
      <c r="E117" s="69" t="s">
        <v>2</v>
      </c>
      <c r="G117" s="137">
        <v>46</v>
      </c>
      <c r="H117" s="55" t="s">
        <v>116</v>
      </c>
      <c r="J117">
        <v>24</v>
      </c>
      <c r="K117" s="80"/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25</v>
      </c>
      <c r="C118" s="55" t="s">
        <v>34</v>
      </c>
      <c r="D118">
        <v>22</v>
      </c>
      <c r="E118" s="69" t="s">
        <v>3</v>
      </c>
      <c r="G118" s="137">
        <v>48</v>
      </c>
      <c r="H118" s="55" t="s">
        <v>34</v>
      </c>
      <c r="J118">
        <v>18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4</v>
      </c>
      <c r="C119" s="55" t="s">
        <v>35</v>
      </c>
      <c r="D119">
        <v>21</v>
      </c>
      <c r="E119" s="69" t="s">
        <v>4</v>
      </c>
      <c r="G119" s="137">
        <v>5</v>
      </c>
      <c r="H119" s="55" t="s">
        <v>35</v>
      </c>
      <c r="J119">
        <v>31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7</v>
      </c>
      <c r="C120" s="56" t="s">
        <v>36</v>
      </c>
      <c r="D120">
        <v>22</v>
      </c>
      <c r="E120" s="69" t="s">
        <v>5</v>
      </c>
      <c r="G120" s="137">
        <v>4</v>
      </c>
      <c r="H120" s="56" t="s">
        <v>36</v>
      </c>
      <c r="J120">
        <v>23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0</v>
      </c>
      <c r="C121" s="55" t="s">
        <v>37</v>
      </c>
      <c r="D121">
        <v>13</v>
      </c>
      <c r="E121" s="69" t="s">
        <v>6</v>
      </c>
      <c r="G121" s="137">
        <v>5</v>
      </c>
      <c r="H121" s="55" t="s">
        <v>37</v>
      </c>
      <c r="J121">
        <v>10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22</v>
      </c>
      <c r="E122" s="69" t="s">
        <v>8</v>
      </c>
      <c r="G122" s="137">
        <v>0</v>
      </c>
      <c r="H122" s="55" t="s">
        <v>38</v>
      </c>
      <c r="J122">
        <v>25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137">
        <v>0</v>
      </c>
      <c r="K123" s="80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148</v>
      </c>
      <c r="C125" s="51"/>
      <c r="D125" s="57">
        <f>SUM(D116:D124)</f>
        <v>148</v>
      </c>
      <c r="E125" s="51"/>
      <c r="F125" s="51"/>
      <c r="G125" s="53">
        <f>SUM(G116:G124)</f>
        <v>165</v>
      </c>
      <c r="H125" s="51"/>
      <c r="I125" s="51"/>
      <c r="J125" s="71">
        <f>SUM(J116:J122)</f>
        <v>165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499</v>
      </c>
      <c r="B127" s="104">
        <f>B12</f>
        <v>32</v>
      </c>
      <c r="D127" s="300" t="s">
        <v>513</v>
      </c>
      <c r="E127" s="301"/>
      <c r="F127" s="302"/>
      <c r="G127" s="104">
        <f>D25</f>
        <v>-603</v>
      </c>
    </row>
    <row r="128" spans="1:43" ht="44" thickBot="1" x14ac:dyDescent="0.4">
      <c r="A128" s="105" t="s">
        <v>616</v>
      </c>
      <c r="B128" s="101">
        <f>K111</f>
        <v>141</v>
      </c>
      <c r="D128" s="303" t="s">
        <v>514</v>
      </c>
      <c r="E128" s="304"/>
      <c r="F128" s="305"/>
      <c r="G128" s="110">
        <f>((C25-B129)/B25)</f>
        <v>0.9013945044970707</v>
      </c>
      <c r="N128" s="122"/>
      <c r="P128" s="55"/>
    </row>
    <row r="129" spans="1:17" ht="43.5" x14ac:dyDescent="0.35">
      <c r="A129" s="105" t="s">
        <v>615</v>
      </c>
      <c r="B129" s="126">
        <v>592</v>
      </c>
      <c r="M129" s="12"/>
      <c r="N129" s="122"/>
      <c r="P129" s="55"/>
    </row>
    <row r="130" spans="1:17" ht="29.5" thickBot="1" x14ac:dyDescent="0.4">
      <c r="A130" s="105" t="s">
        <v>617</v>
      </c>
      <c r="B130" s="101">
        <f>B125</f>
        <v>148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11516</v>
      </c>
      <c r="D131" s="297" t="s">
        <v>82</v>
      </c>
      <c r="E131" s="298"/>
      <c r="F131" s="299"/>
      <c r="G131" s="111">
        <f>B100</f>
        <v>261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ht="15" thickBot="1" x14ac:dyDescent="0.4">
      <c r="M133" s="12"/>
      <c r="N133" s="122"/>
      <c r="P133" s="55"/>
    </row>
    <row r="134" spans="1:17" ht="34" x14ac:dyDescent="0.4">
      <c r="A134" s="144" t="s">
        <v>565</v>
      </c>
      <c r="B134" s="74">
        <v>705</v>
      </c>
      <c r="M134" s="12"/>
      <c r="N134" s="122"/>
      <c r="P134" s="55"/>
    </row>
    <row r="135" spans="1:17" ht="17" x14ac:dyDescent="0.4">
      <c r="A135" s="161" t="s">
        <v>566</v>
      </c>
      <c r="B135" s="54">
        <v>3</v>
      </c>
      <c r="N135" s="122"/>
      <c r="O135" s="12"/>
    </row>
    <row r="136" spans="1:17" ht="17" x14ac:dyDescent="0.4">
      <c r="A136" s="161" t="s">
        <v>567</v>
      </c>
      <c r="B136" s="54">
        <v>51</v>
      </c>
      <c r="N136" s="122"/>
      <c r="O136" s="12"/>
    </row>
    <row r="137" spans="1:17" ht="34.5" thickBot="1" x14ac:dyDescent="0.45">
      <c r="A137" s="162" t="s">
        <v>568</v>
      </c>
      <c r="B137" s="125">
        <v>62</v>
      </c>
      <c r="O137" s="117"/>
      <c r="Q137" s="58"/>
    </row>
    <row r="138" spans="1:17" ht="15" thickBot="1" x14ac:dyDescent="0.4"/>
    <row r="139" spans="1:17" ht="17" x14ac:dyDescent="0.4">
      <c r="A139" s="310" t="s">
        <v>626</v>
      </c>
      <c r="B139" s="311"/>
    </row>
    <row r="140" spans="1:17" ht="17" x14ac:dyDescent="0.4">
      <c r="A140" s="161" t="s">
        <v>618</v>
      </c>
      <c r="B140" s="54">
        <v>94</v>
      </c>
    </row>
    <row r="141" spans="1:17" ht="17" x14ac:dyDescent="0.4">
      <c r="A141" s="161" t="s">
        <v>623</v>
      </c>
      <c r="B141" s="54">
        <v>103</v>
      </c>
    </row>
    <row r="142" spans="1:17" ht="17" x14ac:dyDescent="0.4">
      <c r="A142" s="161" t="s">
        <v>619</v>
      </c>
      <c r="B142" s="54">
        <v>2</v>
      </c>
    </row>
    <row r="143" spans="1:17" ht="34" x14ac:dyDescent="0.4">
      <c r="A143" s="161" t="s">
        <v>620</v>
      </c>
      <c r="B143" s="54">
        <v>3</v>
      </c>
    </row>
    <row r="144" spans="1:17" ht="17" x14ac:dyDescent="0.4">
      <c r="A144" s="161" t="s">
        <v>621</v>
      </c>
      <c r="B144" s="54">
        <v>228</v>
      </c>
    </row>
    <row r="145" spans="1:2" ht="17" x14ac:dyDescent="0.4">
      <c r="A145" s="161" t="s">
        <v>622</v>
      </c>
      <c r="B145" s="54">
        <v>39</v>
      </c>
    </row>
    <row r="146" spans="1:2" ht="34" x14ac:dyDescent="0.4">
      <c r="A146" s="161" t="s">
        <v>624</v>
      </c>
      <c r="B146" s="54">
        <v>117</v>
      </c>
    </row>
    <row r="147" spans="1:2" ht="17" x14ac:dyDescent="0.4">
      <c r="A147" s="161" t="s">
        <v>625</v>
      </c>
      <c r="B147" s="54">
        <v>13</v>
      </c>
    </row>
    <row r="148" spans="1:2" ht="15" thickBot="1" x14ac:dyDescent="0.4">
      <c r="A148" s="151"/>
      <c r="B148" s="125">
        <f>SUM(B140:B147)</f>
        <v>599</v>
      </c>
    </row>
  </sheetData>
  <mergeCells count="18">
    <mergeCell ref="A15:D15"/>
    <mergeCell ref="A28:C28"/>
    <mergeCell ref="A39:E39"/>
    <mergeCell ref="A104:D104"/>
    <mergeCell ref="A105:D105"/>
    <mergeCell ref="C115:D115"/>
    <mergeCell ref="E115:G115"/>
    <mergeCell ref="H115:J115"/>
    <mergeCell ref="A106:D106"/>
    <mergeCell ref="A139:B139"/>
    <mergeCell ref="D127:F127"/>
    <mergeCell ref="D128:F128"/>
    <mergeCell ref="D131:F131"/>
    <mergeCell ref="A107:D107"/>
    <mergeCell ref="A113:J113"/>
    <mergeCell ref="A114:D114"/>
    <mergeCell ref="E114:J114"/>
    <mergeCell ref="A115:B115"/>
  </mergeCells>
  <printOptions horizontalCentered="1" verticalCentered="1"/>
  <pageMargins left="1" right="1" top="0.4" bottom="0.4" header="0.75" footer="0.3"/>
  <pageSetup scale="92" fitToHeight="0" orientation="landscape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EF5C-74C8-45B7-A90A-B5C68EC27BB9}">
  <sheetPr>
    <pageSetUpPr fitToPage="1"/>
  </sheetPr>
  <dimension ref="A2:AQ148"/>
  <sheetViews>
    <sheetView topLeftCell="A19" zoomScaleNormal="100" zoomScalePageLayoutView="75" workbookViewId="0">
      <selection activeCell="M136" sqref="M136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14</v>
      </c>
    </row>
    <row r="5" spans="1:13" x14ac:dyDescent="0.35">
      <c r="A5" s="145" t="s">
        <v>2</v>
      </c>
      <c r="B5" s="54">
        <v>3</v>
      </c>
    </row>
    <row r="6" spans="1:13" x14ac:dyDescent="0.35">
      <c r="A6" s="145" t="s">
        <v>3</v>
      </c>
      <c r="B6" s="54">
        <v>8</v>
      </c>
    </row>
    <row r="7" spans="1:13" x14ac:dyDescent="0.35">
      <c r="A7" s="145" t="s">
        <v>4</v>
      </c>
      <c r="B7" s="54">
        <v>2</v>
      </c>
    </row>
    <row r="8" spans="1:13" x14ac:dyDescent="0.35">
      <c r="A8" s="145" t="s">
        <v>5</v>
      </c>
      <c r="B8" s="54">
        <v>1</v>
      </c>
    </row>
    <row r="9" spans="1:13" x14ac:dyDescent="0.35">
      <c r="A9" s="145" t="s">
        <v>6</v>
      </c>
      <c r="B9" s="54">
        <v>0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28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48" t="s">
        <v>17</v>
      </c>
      <c r="B15" s="249"/>
      <c r="C15" s="249"/>
      <c r="D15" s="250"/>
      <c r="E15" s="8"/>
      <c r="F15" s="112" t="s">
        <v>117</v>
      </c>
    </row>
    <row r="16" spans="1:13" ht="30.5" thickBot="1" x14ac:dyDescent="0.4">
      <c r="A16" s="148"/>
      <c r="B16" s="28" t="s">
        <v>638</v>
      </c>
      <c r="C16" s="28" t="s">
        <v>637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4386</v>
      </c>
      <c r="C17" s="30">
        <v>4113</v>
      </c>
      <c r="D17" s="143">
        <f>C17-B17</f>
        <v>-273</v>
      </c>
      <c r="M17" s="166"/>
    </row>
    <row r="18" spans="1:17" x14ac:dyDescent="0.35">
      <c r="A18" s="149" t="s">
        <v>2</v>
      </c>
      <c r="B18" s="30">
        <v>6124</v>
      </c>
      <c r="C18" s="30">
        <v>6018</v>
      </c>
      <c r="D18" s="143">
        <f t="shared" ref="D18:D25" si="0">C18-B18</f>
        <v>-106</v>
      </c>
      <c r="E18" s="12"/>
      <c r="M18" s="166"/>
    </row>
    <row r="19" spans="1:17" x14ac:dyDescent="0.35">
      <c r="A19" s="149" t="s">
        <v>3</v>
      </c>
      <c r="B19" s="30">
        <v>1035</v>
      </c>
      <c r="C19" s="30">
        <v>852</v>
      </c>
      <c r="D19" s="143">
        <f t="shared" si="0"/>
        <v>-183</v>
      </c>
      <c r="E19" s="12"/>
      <c r="M19" s="166"/>
    </row>
    <row r="20" spans="1:17" x14ac:dyDescent="0.35">
      <c r="A20" s="149" t="s">
        <v>4</v>
      </c>
      <c r="B20" s="30">
        <v>141</v>
      </c>
      <c r="C20" s="30">
        <v>119</v>
      </c>
      <c r="D20" s="143">
        <f t="shared" si="0"/>
        <v>-22</v>
      </c>
      <c r="E20" s="12"/>
      <c r="M20" s="166"/>
    </row>
    <row r="21" spans="1:17" x14ac:dyDescent="0.35">
      <c r="A21" s="149" t="s">
        <v>5</v>
      </c>
      <c r="B21" s="30">
        <v>207</v>
      </c>
      <c r="C21" s="30">
        <v>190</v>
      </c>
      <c r="D21" s="143">
        <f t="shared" si="0"/>
        <v>-17</v>
      </c>
      <c r="E21" s="12"/>
      <c r="M21" s="166"/>
    </row>
    <row r="22" spans="1:17" x14ac:dyDescent="0.35">
      <c r="A22" s="149" t="s">
        <v>6</v>
      </c>
      <c r="B22" s="30">
        <v>83</v>
      </c>
      <c r="C22" s="30">
        <v>50</v>
      </c>
      <c r="D22" s="143">
        <f t="shared" si="0"/>
        <v>-33</v>
      </c>
      <c r="E22" s="12"/>
      <c r="M22" s="166"/>
      <c r="Q22" s="30"/>
    </row>
    <row r="23" spans="1:17" x14ac:dyDescent="0.35">
      <c r="A23" s="149" t="s">
        <v>8</v>
      </c>
      <c r="B23" s="15">
        <v>86</v>
      </c>
      <c r="C23" s="15">
        <v>125</v>
      </c>
      <c r="D23" s="143">
        <f t="shared" si="0"/>
        <v>39</v>
      </c>
      <c r="E23" s="12"/>
      <c r="M23" s="166"/>
    </row>
    <row r="24" spans="1:17" x14ac:dyDescent="0.35">
      <c r="A24" s="149" t="s">
        <v>20</v>
      </c>
      <c r="B24" s="15">
        <v>49</v>
      </c>
      <c r="C24" s="15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12111</v>
      </c>
      <c r="C25" s="37">
        <f>SUM(C17:C24)</f>
        <v>11518</v>
      </c>
      <c r="D25" s="21">
        <f t="shared" si="0"/>
        <v>-593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293" t="s">
        <v>459</v>
      </c>
      <c r="B28" s="294"/>
      <c r="C28" s="295"/>
      <c r="D28" s="117"/>
      <c r="E28" s="12"/>
    </row>
    <row r="29" spans="1:17" x14ac:dyDescent="0.35">
      <c r="A29" s="145" t="s">
        <v>1</v>
      </c>
      <c r="B29" s="30">
        <f>SUM(C17+C20)</f>
        <v>4232</v>
      </c>
      <c r="C29" s="128">
        <f>SUM((B29/B34))</f>
        <v>0.36742490015627716</v>
      </c>
      <c r="D29" s="117"/>
      <c r="E29" s="12"/>
    </row>
    <row r="30" spans="1:17" x14ac:dyDescent="0.35">
      <c r="A30" s="145" t="s">
        <v>2</v>
      </c>
      <c r="B30" s="30">
        <f>SUM(C18+C21)</f>
        <v>6208</v>
      </c>
      <c r="C30" s="128">
        <f>SUM(B30/B34)</f>
        <v>0.53898246223302659</v>
      </c>
      <c r="D30" s="117"/>
      <c r="E30" s="12"/>
    </row>
    <row r="31" spans="1:17" x14ac:dyDescent="0.35">
      <c r="A31" s="145" t="s">
        <v>3</v>
      </c>
      <c r="B31" s="30">
        <f>SUM(C19+C22)</f>
        <v>902</v>
      </c>
      <c r="C31" s="128">
        <f>SUM(B31/B34)</f>
        <v>7.8312206980378538E-2</v>
      </c>
      <c r="D31" s="117"/>
      <c r="E31" s="12"/>
    </row>
    <row r="32" spans="1:17" x14ac:dyDescent="0.35">
      <c r="A32" s="145" t="s">
        <v>8</v>
      </c>
      <c r="B32" s="15">
        <f>C23</f>
        <v>125</v>
      </c>
      <c r="C32" s="129">
        <f>SUM(B32/B34)</f>
        <v>1.0852578572668865E-2</v>
      </c>
      <c r="D32" s="117"/>
      <c r="E32" s="12"/>
    </row>
    <row r="33" spans="1:11" x14ac:dyDescent="0.35">
      <c r="A33" s="145" t="s">
        <v>20</v>
      </c>
      <c r="B33" s="15">
        <f>C24</f>
        <v>51</v>
      </c>
      <c r="C33" s="129">
        <f>SUM(B33/B34)</f>
        <v>4.4278520576488973E-3</v>
      </c>
      <c r="D33" s="117"/>
      <c r="E33" s="12"/>
    </row>
    <row r="34" spans="1:11" ht="15" thickBot="1" x14ac:dyDescent="0.4">
      <c r="A34" s="151"/>
      <c r="B34" s="127">
        <f>SUM(B29:B33)</f>
        <v>11518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0" t="s">
        <v>428</v>
      </c>
      <c r="B39" s="291"/>
      <c r="C39" s="291"/>
      <c r="D39" s="291"/>
      <c r="E39" s="292"/>
      <c r="F39" s="119"/>
    </row>
    <row r="40" spans="1:11" ht="39.75" customHeight="1" thickBot="1" x14ac:dyDescent="0.4">
      <c r="A40" s="148"/>
      <c r="B40" s="28" t="s">
        <v>607</v>
      </c>
      <c r="C40" s="28" t="s">
        <v>637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4097</v>
      </c>
      <c r="C41" s="30">
        <f t="shared" ref="C41:C48" si="1">C17</f>
        <v>4113</v>
      </c>
      <c r="D41" s="120">
        <f>C41-B41</f>
        <v>16</v>
      </c>
      <c r="E41" s="113">
        <f t="shared" ref="E41:E49" si="2">((C41-B41)/B41)*100</f>
        <v>0.39052965584574079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6018</v>
      </c>
      <c r="C42" s="30">
        <f t="shared" si="1"/>
        <v>6018</v>
      </c>
      <c r="D42" s="120">
        <f t="shared" ref="D42:D49" si="3">C42-B42</f>
        <v>0</v>
      </c>
      <c r="E42" s="113">
        <f t="shared" si="2"/>
        <v>0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863</v>
      </c>
      <c r="C43" s="30">
        <f t="shared" si="1"/>
        <v>852</v>
      </c>
      <c r="D43" s="120">
        <f t="shared" si="3"/>
        <v>-11</v>
      </c>
      <c r="E43" s="113">
        <f t="shared" si="2"/>
        <v>-1.2746234067207416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122</v>
      </c>
      <c r="C44" s="30">
        <f t="shared" si="1"/>
        <v>119</v>
      </c>
      <c r="D44" s="120">
        <f t="shared" si="3"/>
        <v>-3</v>
      </c>
      <c r="E44" s="113">
        <f t="shared" si="2"/>
        <v>-2.459016393442623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191</v>
      </c>
      <c r="C45" s="30">
        <f t="shared" si="1"/>
        <v>190</v>
      </c>
      <c r="D45" s="120">
        <f t="shared" si="3"/>
        <v>-1</v>
      </c>
      <c r="E45" s="113">
        <f t="shared" si="2"/>
        <v>-0.52356020942408377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49</v>
      </c>
      <c r="C46" s="30">
        <f t="shared" si="1"/>
        <v>50</v>
      </c>
      <c r="D46" s="120">
        <f t="shared" si="3"/>
        <v>1</v>
      </c>
      <c r="E46" s="113">
        <f t="shared" si="2"/>
        <v>2.0408163265306123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125</v>
      </c>
      <c r="C47" s="15">
        <f t="shared" si="1"/>
        <v>125</v>
      </c>
      <c r="D47" s="120">
        <f t="shared" si="3"/>
        <v>0</v>
      </c>
      <c r="E47" s="113">
        <f t="shared" si="2"/>
        <v>0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51</v>
      </c>
      <c r="C48" s="15">
        <f t="shared" si="1"/>
        <v>51</v>
      </c>
      <c r="D48" s="120">
        <f t="shared" si="3"/>
        <v>0</v>
      </c>
      <c r="E48" s="113">
        <f t="shared" si="2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11516</v>
      </c>
      <c r="C49" s="115">
        <f>SUM(C41:C48)</f>
        <v>11518</v>
      </c>
      <c r="D49" s="121">
        <f t="shared" si="3"/>
        <v>2</v>
      </c>
      <c r="E49" s="114">
        <f t="shared" si="2"/>
        <v>1.736714136853074E-2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700</v>
      </c>
      <c r="C54" s="84">
        <v>1014</v>
      </c>
      <c r="D54" s="84">
        <v>118</v>
      </c>
      <c r="E54" s="84">
        <v>22</v>
      </c>
      <c r="F54" s="84">
        <v>31</v>
      </c>
      <c r="G54" s="84">
        <v>10</v>
      </c>
      <c r="H54" s="134">
        <v>17</v>
      </c>
      <c r="I54" s="84">
        <v>41</v>
      </c>
      <c r="J54" s="85">
        <f t="shared" ref="J54:J60" si="4">SUM(A54:I54)</f>
        <v>1953</v>
      </c>
    </row>
    <row r="55" spans="1:14" x14ac:dyDescent="0.35">
      <c r="A55" s="145" t="s">
        <v>33</v>
      </c>
      <c r="B55" s="84">
        <v>678</v>
      </c>
      <c r="C55" s="84">
        <v>1041</v>
      </c>
      <c r="D55" s="84">
        <v>123</v>
      </c>
      <c r="E55" s="84">
        <v>25</v>
      </c>
      <c r="F55" s="84">
        <v>39</v>
      </c>
      <c r="G55" s="84">
        <v>6</v>
      </c>
      <c r="H55" s="134">
        <v>16</v>
      </c>
      <c r="I55" s="84">
        <v>0</v>
      </c>
      <c r="J55" s="85">
        <f t="shared" si="4"/>
        <v>1928</v>
      </c>
    </row>
    <row r="56" spans="1:14" x14ac:dyDescent="0.35">
      <c r="A56" s="145" t="s">
        <v>34</v>
      </c>
      <c r="B56" s="84">
        <v>760</v>
      </c>
      <c r="C56" s="84">
        <v>1042</v>
      </c>
      <c r="D56" s="84">
        <v>136</v>
      </c>
      <c r="E56" s="84">
        <v>26</v>
      </c>
      <c r="F56" s="84">
        <v>23</v>
      </c>
      <c r="G56" s="84">
        <v>11</v>
      </c>
      <c r="H56" s="134">
        <v>21</v>
      </c>
      <c r="I56" s="84">
        <v>0</v>
      </c>
      <c r="J56" s="85">
        <f t="shared" si="4"/>
        <v>2019</v>
      </c>
    </row>
    <row r="57" spans="1:14" x14ac:dyDescent="0.35">
      <c r="A57" s="145" t="s">
        <v>35</v>
      </c>
      <c r="B57" s="84">
        <v>576</v>
      </c>
      <c r="C57" s="84">
        <v>889</v>
      </c>
      <c r="D57" s="84">
        <v>130</v>
      </c>
      <c r="E57" s="84">
        <v>13</v>
      </c>
      <c r="F57" s="84">
        <v>21</v>
      </c>
      <c r="G57" s="84">
        <v>6</v>
      </c>
      <c r="H57" s="134">
        <v>18</v>
      </c>
      <c r="I57" s="84">
        <v>1</v>
      </c>
      <c r="J57" s="85">
        <f t="shared" si="4"/>
        <v>1654</v>
      </c>
    </row>
    <row r="58" spans="1:14" x14ac:dyDescent="0.35">
      <c r="A58" s="145" t="s">
        <v>36</v>
      </c>
      <c r="B58" s="84">
        <v>431</v>
      </c>
      <c r="C58" s="84">
        <v>603</v>
      </c>
      <c r="D58" s="84">
        <v>104</v>
      </c>
      <c r="E58" s="84">
        <v>6</v>
      </c>
      <c r="F58" s="84">
        <v>21</v>
      </c>
      <c r="G58" s="84">
        <v>7</v>
      </c>
      <c r="H58" s="134">
        <v>18</v>
      </c>
      <c r="I58" s="84">
        <v>1</v>
      </c>
      <c r="J58" s="85">
        <f t="shared" si="4"/>
        <v>1191</v>
      </c>
    </row>
    <row r="59" spans="1:14" x14ac:dyDescent="0.35">
      <c r="A59" s="145" t="s">
        <v>37</v>
      </c>
      <c r="B59" s="84">
        <v>388</v>
      </c>
      <c r="C59" s="84">
        <v>522</v>
      </c>
      <c r="D59" s="84">
        <v>83</v>
      </c>
      <c r="E59" s="84">
        <v>12</v>
      </c>
      <c r="F59" s="84">
        <v>20</v>
      </c>
      <c r="G59" s="84">
        <v>5</v>
      </c>
      <c r="H59" s="134">
        <v>9</v>
      </c>
      <c r="I59" s="84">
        <v>0</v>
      </c>
      <c r="J59" s="85">
        <f t="shared" si="4"/>
        <v>1039</v>
      </c>
    </row>
    <row r="60" spans="1:14" x14ac:dyDescent="0.35">
      <c r="A60" s="145" t="s">
        <v>38</v>
      </c>
      <c r="B60" s="84">
        <v>580</v>
      </c>
      <c r="C60" s="84">
        <v>907</v>
      </c>
      <c r="D60" s="84">
        <v>158</v>
      </c>
      <c r="E60" s="84">
        <v>15</v>
      </c>
      <c r="F60" s="84">
        <v>35</v>
      </c>
      <c r="G60" s="84">
        <v>5</v>
      </c>
      <c r="H60" s="134">
        <v>26</v>
      </c>
      <c r="I60" s="84">
        <v>8</v>
      </c>
      <c r="J60" s="85">
        <f t="shared" si="4"/>
        <v>1734</v>
      </c>
    </row>
    <row r="61" spans="1:14" ht="15" thickBot="1" x14ac:dyDescent="0.4">
      <c r="A61" s="151"/>
      <c r="B61" s="86">
        <f>SUM(B54:B60)</f>
        <v>4113</v>
      </c>
      <c r="C61" s="86">
        <f>SUM(C54:C60)</f>
        <v>6018</v>
      </c>
      <c r="D61" s="86">
        <f t="shared" ref="D61:G61" si="5">SUM(D54:D60)</f>
        <v>852</v>
      </c>
      <c r="E61" s="86">
        <f t="shared" si="5"/>
        <v>119</v>
      </c>
      <c r="F61" s="86">
        <f t="shared" si="5"/>
        <v>190</v>
      </c>
      <c r="G61" s="86">
        <f t="shared" si="5"/>
        <v>50</v>
      </c>
      <c r="H61" s="135">
        <f>SUM(H54:H60)</f>
        <v>125</v>
      </c>
      <c r="I61" s="86">
        <f>SUM(I54:I60)</f>
        <v>51</v>
      </c>
      <c r="J61" s="87">
        <f>SUM(J54:J60)</f>
        <v>11518</v>
      </c>
    </row>
    <row r="62" spans="1:14" x14ac:dyDescent="0.35">
      <c r="K62" s="10"/>
      <c r="L62" s="10"/>
      <c r="M62" s="10"/>
      <c r="N62" s="10"/>
    </row>
    <row r="91" spans="1:8" ht="15" thickBot="1" x14ac:dyDescent="0.4"/>
    <row r="92" spans="1:8" ht="34.5" thickBot="1" x14ac:dyDescent="0.45">
      <c r="A92" s="153" t="s">
        <v>480</v>
      </c>
      <c r="B92" s="74"/>
      <c r="E92" s="91" t="s">
        <v>584</v>
      </c>
      <c r="F92" s="79"/>
      <c r="G92" s="79"/>
      <c r="H92" s="74"/>
    </row>
    <row r="93" spans="1:8" ht="15" thickTop="1" x14ac:dyDescent="0.35">
      <c r="A93" s="145" t="s">
        <v>32</v>
      </c>
      <c r="B93" s="54">
        <v>37</v>
      </c>
      <c r="E93" s="169" t="s">
        <v>603</v>
      </c>
      <c r="H93" s="54">
        <v>44</v>
      </c>
    </row>
    <row r="94" spans="1:8" x14ac:dyDescent="0.35">
      <c r="A94" s="145" t="s">
        <v>33</v>
      </c>
      <c r="B94" s="54">
        <v>41</v>
      </c>
      <c r="E94" s="169" t="s">
        <v>604</v>
      </c>
      <c r="H94" s="54">
        <v>151</v>
      </c>
    </row>
    <row r="95" spans="1:8" x14ac:dyDescent="0.35">
      <c r="A95" s="145" t="s">
        <v>34</v>
      </c>
      <c r="B95" s="54">
        <v>50</v>
      </c>
      <c r="E95" s="169" t="s">
        <v>605</v>
      </c>
      <c r="H95" s="54">
        <v>48</v>
      </c>
    </row>
    <row r="96" spans="1:8" x14ac:dyDescent="0.35">
      <c r="A96" s="145" t="s">
        <v>35</v>
      </c>
      <c r="B96" s="54">
        <v>42</v>
      </c>
      <c r="E96" s="169" t="s">
        <v>606</v>
      </c>
      <c r="H96" s="54">
        <v>18</v>
      </c>
    </row>
    <row r="97" spans="1:11" ht="15" thickBot="1" x14ac:dyDescent="0.4">
      <c r="A97" s="145" t="s">
        <v>36</v>
      </c>
      <c r="B97" s="54">
        <v>27</v>
      </c>
      <c r="E97" s="170"/>
      <c r="F97" s="171"/>
      <c r="G97" s="171"/>
      <c r="H97" s="172">
        <f>SUM(H93:H96)</f>
        <v>261</v>
      </c>
    </row>
    <row r="98" spans="1:11" x14ac:dyDescent="0.35">
      <c r="A98" s="145" t="s">
        <v>37</v>
      </c>
      <c r="B98" s="54">
        <v>26</v>
      </c>
    </row>
    <row r="99" spans="1:11" x14ac:dyDescent="0.35">
      <c r="A99" s="155" t="s">
        <v>38</v>
      </c>
      <c r="B99" s="132">
        <v>38</v>
      </c>
    </row>
    <row r="100" spans="1:11" ht="15" thickBot="1" x14ac:dyDescent="0.4">
      <c r="A100" s="151"/>
      <c r="B100" s="125">
        <f>SUM(B93:B99)</f>
        <v>261</v>
      </c>
    </row>
    <row r="103" spans="1:11" ht="15" thickBot="1" x14ac:dyDescent="0.4"/>
    <row r="104" spans="1:11" x14ac:dyDescent="0.35">
      <c r="A104" s="285" t="s">
        <v>636</v>
      </c>
      <c r="B104" s="286"/>
      <c r="C104" s="286"/>
      <c r="D104" s="286"/>
      <c r="E104" s="99">
        <v>4</v>
      </c>
    </row>
    <row r="105" spans="1:11" x14ac:dyDescent="0.35">
      <c r="A105" s="287" t="s">
        <v>635</v>
      </c>
      <c r="B105" s="251"/>
      <c r="C105" s="251"/>
      <c r="D105" s="251"/>
      <c r="E105" s="100">
        <v>9</v>
      </c>
    </row>
    <row r="106" spans="1:11" x14ac:dyDescent="0.35">
      <c r="A106" s="287" t="s">
        <v>634</v>
      </c>
      <c r="B106" s="251"/>
      <c r="C106" s="251"/>
      <c r="D106" s="251"/>
      <c r="E106" s="101">
        <v>5</v>
      </c>
    </row>
    <row r="107" spans="1:11" ht="15" thickBot="1" x14ac:dyDescent="0.4">
      <c r="A107" s="288" t="s">
        <v>633</v>
      </c>
      <c r="B107" s="289"/>
      <c r="C107" s="289"/>
      <c r="D107" s="289"/>
      <c r="E107" s="102">
        <v>8</v>
      </c>
    </row>
    <row r="108" spans="1:11" ht="15" thickBot="1" x14ac:dyDescent="0.4"/>
    <row r="109" spans="1:11" ht="68.5" thickBot="1" x14ac:dyDescent="0.45">
      <c r="A109" s="153" t="s">
        <v>267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45283</v>
      </c>
      <c r="B110" s="141">
        <v>45253</v>
      </c>
      <c r="C110" s="141">
        <v>45222</v>
      </c>
      <c r="D110" s="43">
        <v>45192</v>
      </c>
      <c r="E110" s="43">
        <v>45161</v>
      </c>
      <c r="F110" s="43">
        <v>45130</v>
      </c>
      <c r="G110" s="43" t="s">
        <v>632</v>
      </c>
      <c r="H110" s="45">
        <v>2022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25</v>
      </c>
      <c r="B111" s="140">
        <v>15</v>
      </c>
      <c r="C111" s="96">
        <v>12</v>
      </c>
      <c r="D111" s="96">
        <v>6</v>
      </c>
      <c r="E111" s="96">
        <v>5</v>
      </c>
      <c r="F111" s="96">
        <v>3</v>
      </c>
      <c r="G111" s="96">
        <v>9</v>
      </c>
      <c r="H111" s="96">
        <v>11</v>
      </c>
      <c r="I111" s="96">
        <v>2</v>
      </c>
      <c r="J111" s="96">
        <v>6</v>
      </c>
      <c r="K111" s="97">
        <f>SUM(A111:J111)</f>
        <v>94</v>
      </c>
    </row>
    <row r="113" spans="1:43" ht="16" thickBot="1" x14ac:dyDescent="0.4">
      <c r="A113" s="296" t="s">
        <v>631</v>
      </c>
      <c r="B113" s="296"/>
      <c r="C113" s="296"/>
      <c r="D113" s="296"/>
      <c r="E113" s="296"/>
      <c r="F113" s="296"/>
      <c r="G113" s="296"/>
      <c r="H113" s="296"/>
      <c r="I113" s="296"/>
      <c r="J113" s="296"/>
    </row>
    <row r="114" spans="1:43" ht="18.5" x14ac:dyDescent="0.35">
      <c r="A114" s="306">
        <v>45261</v>
      </c>
      <c r="B114" s="270"/>
      <c r="C114" s="270"/>
      <c r="D114" s="270"/>
      <c r="E114" s="306" t="s">
        <v>630</v>
      </c>
      <c r="F114" s="270"/>
      <c r="G114" s="270"/>
      <c r="H114" s="270"/>
      <c r="I114" s="270"/>
      <c r="J114" s="271"/>
      <c r="L114" s="164"/>
      <c r="M114" s="165"/>
      <c r="N114" s="165"/>
      <c r="O114" s="165"/>
      <c r="P114" s="164"/>
      <c r="Q114" s="165"/>
      <c r="R114" s="165"/>
      <c r="S114" s="165"/>
      <c r="T114" s="165"/>
      <c r="U114" s="165"/>
      <c r="W114" s="164"/>
      <c r="X114" s="165"/>
      <c r="Y114" s="165"/>
      <c r="Z114" s="165"/>
      <c r="AA114" s="164"/>
      <c r="AB114" s="165"/>
      <c r="AC114" s="165"/>
      <c r="AD114" s="165"/>
      <c r="AE114" s="165"/>
      <c r="AF114" s="165"/>
      <c r="AH114" s="164"/>
      <c r="AI114" s="165"/>
      <c r="AJ114" s="165"/>
      <c r="AK114" s="165"/>
      <c r="AL114" s="164"/>
      <c r="AM114" s="165"/>
      <c r="AN114" s="165"/>
      <c r="AO114" s="165"/>
      <c r="AP114" s="165"/>
      <c r="AQ114" s="165"/>
    </row>
    <row r="115" spans="1:43" ht="15" thickBot="1" x14ac:dyDescent="0.4">
      <c r="A115" s="256" t="s">
        <v>114</v>
      </c>
      <c r="B115" s="257"/>
      <c r="C115" s="257" t="s">
        <v>115</v>
      </c>
      <c r="D115" s="257"/>
      <c r="E115" s="256" t="s">
        <v>114</v>
      </c>
      <c r="F115" s="257"/>
      <c r="G115" s="257"/>
      <c r="H115" s="257" t="s">
        <v>115</v>
      </c>
      <c r="I115" s="257"/>
      <c r="J115" s="258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</row>
    <row r="116" spans="1:43" x14ac:dyDescent="0.35">
      <c r="A116" s="158" t="s">
        <v>1</v>
      </c>
      <c r="B116" s="136">
        <v>38</v>
      </c>
      <c r="C116" s="55" t="s">
        <v>32</v>
      </c>
      <c r="D116">
        <v>19</v>
      </c>
      <c r="E116" s="69" t="s">
        <v>1</v>
      </c>
      <c r="G116" s="136">
        <v>62</v>
      </c>
      <c r="H116" s="55" t="s">
        <v>32</v>
      </c>
      <c r="J116">
        <v>39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32</v>
      </c>
      <c r="C117" s="55" t="s">
        <v>116</v>
      </c>
      <c r="D117">
        <v>19</v>
      </c>
      <c r="E117" s="69" t="s">
        <v>2</v>
      </c>
      <c r="G117" s="137">
        <v>47</v>
      </c>
      <c r="H117" s="55" t="s">
        <v>116</v>
      </c>
      <c r="J117">
        <v>32</v>
      </c>
      <c r="K117" s="80"/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23</v>
      </c>
      <c r="C118" s="55" t="s">
        <v>34</v>
      </c>
      <c r="D118">
        <v>18</v>
      </c>
      <c r="E118" s="69" t="s">
        <v>3</v>
      </c>
      <c r="G118" s="137">
        <v>61</v>
      </c>
      <c r="H118" s="55" t="s">
        <v>34</v>
      </c>
      <c r="J118">
        <v>30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4</v>
      </c>
      <c r="C119" s="55" t="s">
        <v>35</v>
      </c>
      <c r="D119">
        <v>13</v>
      </c>
      <c r="E119" s="69" t="s">
        <v>4</v>
      </c>
      <c r="G119" s="137">
        <v>9</v>
      </c>
      <c r="H119" s="55" t="s">
        <v>35</v>
      </c>
      <c r="J119">
        <v>26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6</v>
      </c>
      <c r="C120" s="56" t="s">
        <v>36</v>
      </c>
      <c r="D120">
        <v>5</v>
      </c>
      <c r="E120" s="69" t="s">
        <v>5</v>
      </c>
      <c r="G120" s="137">
        <v>5</v>
      </c>
      <c r="H120" s="56" t="s">
        <v>36</v>
      </c>
      <c r="J120">
        <v>19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0</v>
      </c>
      <c r="C121" s="55" t="s">
        <v>37</v>
      </c>
      <c r="D121">
        <v>9</v>
      </c>
      <c r="E121" s="69" t="s">
        <v>6</v>
      </c>
      <c r="G121" s="137">
        <v>8</v>
      </c>
      <c r="H121" s="55" t="s">
        <v>37</v>
      </c>
      <c r="J121" s="54">
        <v>20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20</v>
      </c>
      <c r="E122" s="69" t="s">
        <v>8</v>
      </c>
      <c r="G122" s="137">
        <v>0</v>
      </c>
      <c r="H122" s="55" t="s">
        <v>38</v>
      </c>
      <c r="J122" s="54">
        <v>26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137">
        <v>0</v>
      </c>
      <c r="K123" s="80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103</v>
      </c>
      <c r="C125" s="51"/>
      <c r="D125" s="57">
        <f>SUM(D116:D124)</f>
        <v>103</v>
      </c>
      <c r="E125" s="51"/>
      <c r="F125" s="51"/>
      <c r="G125" s="53">
        <f>SUM(G116:G124)</f>
        <v>192</v>
      </c>
      <c r="H125" s="51"/>
      <c r="I125" s="51"/>
      <c r="J125" s="71">
        <f>SUM(J116:J122)</f>
        <v>192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500</v>
      </c>
      <c r="B127" s="104">
        <f>B12</f>
        <v>28</v>
      </c>
      <c r="D127" s="300" t="s">
        <v>513</v>
      </c>
      <c r="E127" s="301"/>
      <c r="F127" s="302"/>
      <c r="G127" s="104">
        <f>D25</f>
        <v>-593</v>
      </c>
    </row>
    <row r="128" spans="1:43" ht="29.5" thickBot="1" x14ac:dyDescent="0.4">
      <c r="A128" s="105" t="s">
        <v>505</v>
      </c>
      <c r="B128" s="101">
        <f>K111</f>
        <v>94</v>
      </c>
      <c r="D128" s="303" t="s">
        <v>514</v>
      </c>
      <c r="E128" s="304"/>
      <c r="F128" s="305"/>
      <c r="G128" s="110">
        <f>((C25-B129)/B25)</f>
        <v>0.90430187432912223</v>
      </c>
      <c r="N128" s="122"/>
      <c r="P128" s="55"/>
    </row>
    <row r="129" spans="1:17" ht="43.5" x14ac:dyDescent="0.35">
      <c r="A129" s="105" t="s">
        <v>628</v>
      </c>
      <c r="B129" s="126">
        <v>566</v>
      </c>
      <c r="M129" s="12"/>
      <c r="N129" s="122"/>
      <c r="P129" s="55"/>
    </row>
    <row r="130" spans="1:17" ht="29.5" thickBot="1" x14ac:dyDescent="0.4">
      <c r="A130" s="105" t="s">
        <v>629</v>
      </c>
      <c r="B130" s="101">
        <f>B125</f>
        <v>103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11518</v>
      </c>
      <c r="D131" s="297" t="s">
        <v>82</v>
      </c>
      <c r="E131" s="298"/>
      <c r="F131" s="299"/>
      <c r="G131" s="111">
        <f>B100</f>
        <v>261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ht="15" thickBot="1" x14ac:dyDescent="0.4">
      <c r="M133" s="12"/>
      <c r="N133" s="122"/>
      <c r="P133" s="55"/>
    </row>
    <row r="134" spans="1:17" ht="34" x14ac:dyDescent="0.4">
      <c r="A134" s="144" t="s">
        <v>565</v>
      </c>
      <c r="B134" s="74">
        <v>709</v>
      </c>
      <c r="M134" s="12"/>
      <c r="N134" s="122"/>
      <c r="P134" s="55"/>
    </row>
    <row r="135" spans="1:17" ht="17" x14ac:dyDescent="0.4">
      <c r="A135" s="161" t="s">
        <v>566</v>
      </c>
      <c r="B135" s="54">
        <v>4</v>
      </c>
      <c r="N135" s="122"/>
      <c r="O135" s="12"/>
    </row>
    <row r="136" spans="1:17" ht="17" x14ac:dyDescent="0.4">
      <c r="A136" s="161" t="s">
        <v>567</v>
      </c>
      <c r="B136" s="54">
        <v>52</v>
      </c>
      <c r="N136" s="122"/>
      <c r="O136" s="12"/>
    </row>
    <row r="137" spans="1:17" ht="34.5" thickBot="1" x14ac:dyDescent="0.45">
      <c r="A137" s="162" t="s">
        <v>568</v>
      </c>
      <c r="B137" s="125">
        <v>62</v>
      </c>
      <c r="O137" s="117"/>
      <c r="Q137" s="58"/>
    </row>
    <row r="138" spans="1:17" ht="15" thickBot="1" x14ac:dyDescent="0.4"/>
    <row r="139" spans="1:17" ht="17" x14ac:dyDescent="0.4">
      <c r="A139" s="310" t="s">
        <v>626</v>
      </c>
      <c r="B139" s="311"/>
    </row>
    <row r="140" spans="1:17" ht="17" x14ac:dyDescent="0.4">
      <c r="A140" s="161" t="s">
        <v>618</v>
      </c>
      <c r="B140" s="54">
        <v>94</v>
      </c>
    </row>
    <row r="141" spans="1:17" ht="17" x14ac:dyDescent="0.4">
      <c r="A141" s="161" t="s">
        <v>623</v>
      </c>
      <c r="B141" s="54">
        <v>103</v>
      </c>
    </row>
    <row r="142" spans="1:17" ht="17" x14ac:dyDescent="0.4">
      <c r="A142" s="161" t="s">
        <v>619</v>
      </c>
      <c r="B142" s="54">
        <v>2</v>
      </c>
    </row>
    <row r="143" spans="1:17" ht="34" x14ac:dyDescent="0.4">
      <c r="A143" s="161" t="s">
        <v>620</v>
      </c>
      <c r="B143" s="54">
        <v>3</v>
      </c>
    </row>
    <row r="144" spans="1:17" ht="17" x14ac:dyDescent="0.4">
      <c r="A144" s="161" t="s">
        <v>621</v>
      </c>
      <c r="B144" s="54">
        <v>222</v>
      </c>
    </row>
    <row r="145" spans="1:2" ht="17" x14ac:dyDescent="0.4">
      <c r="A145" s="161" t="s">
        <v>622</v>
      </c>
      <c r="B145" s="54">
        <v>37</v>
      </c>
    </row>
    <row r="146" spans="1:2" ht="34" x14ac:dyDescent="0.4">
      <c r="A146" s="161" t="s">
        <v>624</v>
      </c>
      <c r="B146" s="54">
        <v>117</v>
      </c>
    </row>
    <row r="147" spans="1:2" ht="17" x14ac:dyDescent="0.4">
      <c r="A147" s="161" t="s">
        <v>625</v>
      </c>
      <c r="B147" s="54">
        <v>13</v>
      </c>
    </row>
    <row r="148" spans="1:2" ht="15" thickBot="1" x14ac:dyDescent="0.4">
      <c r="A148" s="151"/>
      <c r="B148" s="125">
        <f>SUM(B140:B147)</f>
        <v>591</v>
      </c>
    </row>
  </sheetData>
  <mergeCells count="18">
    <mergeCell ref="A106:D106"/>
    <mergeCell ref="A15:D15"/>
    <mergeCell ref="A28:C28"/>
    <mergeCell ref="A39:E39"/>
    <mergeCell ref="A104:D104"/>
    <mergeCell ref="A105:D105"/>
    <mergeCell ref="D127:F127"/>
    <mergeCell ref="D128:F128"/>
    <mergeCell ref="D131:F131"/>
    <mergeCell ref="A139:B139"/>
    <mergeCell ref="A107:D107"/>
    <mergeCell ref="A113:J113"/>
    <mergeCell ref="A114:D114"/>
    <mergeCell ref="E114:J114"/>
    <mergeCell ref="A115:B115"/>
    <mergeCell ref="C115:D115"/>
    <mergeCell ref="E115:G115"/>
    <mergeCell ref="H115:J115"/>
  </mergeCells>
  <printOptions horizontalCentered="1" verticalCentered="1"/>
  <pageMargins left="1" right="1" top="0.4" bottom="0.4" header="0.2" footer="0.3"/>
  <pageSetup scale="92" fitToHeight="0" orientation="landscape" r:id="rId1"/>
  <headerFooter>
    <oddHeader>&amp;C&amp;"-,Bold"&amp;14December 2023 Membership Dashboard -- &amp;P of &amp;N</oddHeader>
  </headerFooter>
  <rowBreaks count="2" manualBreakCount="2">
    <brk id="51" max="10" man="1"/>
    <brk id="103" max="10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7261F-EA43-41BD-A8C3-494261D87414}">
  <sheetPr>
    <pageSetUpPr fitToPage="1"/>
  </sheetPr>
  <dimension ref="A2:AQ162"/>
  <sheetViews>
    <sheetView topLeftCell="A19" zoomScaleNormal="100" zoomScalePageLayoutView="75" workbookViewId="0">
      <selection activeCell="B156" sqref="B156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25</v>
      </c>
    </row>
    <row r="5" spans="1:13" x14ac:dyDescent="0.35">
      <c r="A5" s="145" t="s">
        <v>2</v>
      </c>
      <c r="B5" s="54">
        <v>4</v>
      </c>
    </row>
    <row r="6" spans="1:13" x14ac:dyDescent="0.35">
      <c r="A6" s="145" t="s">
        <v>3</v>
      </c>
      <c r="B6" s="54">
        <v>22</v>
      </c>
    </row>
    <row r="7" spans="1:13" x14ac:dyDescent="0.35">
      <c r="A7" s="145" t="s">
        <v>4</v>
      </c>
      <c r="B7" s="54">
        <v>2</v>
      </c>
    </row>
    <row r="8" spans="1:13" x14ac:dyDescent="0.35">
      <c r="A8" s="145" t="s">
        <v>5</v>
      </c>
      <c r="B8" s="54">
        <v>3</v>
      </c>
    </row>
    <row r="9" spans="1:13" x14ac:dyDescent="0.35">
      <c r="A9" s="145" t="s">
        <v>6</v>
      </c>
      <c r="B9" s="54">
        <v>4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v>60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48" t="s">
        <v>17</v>
      </c>
      <c r="B15" s="249"/>
      <c r="C15" s="249"/>
      <c r="D15" s="250"/>
      <c r="E15" s="8"/>
      <c r="F15" s="112" t="s">
        <v>117</v>
      </c>
    </row>
    <row r="16" spans="1:13" ht="30.5" thickBot="1" x14ac:dyDescent="0.4">
      <c r="A16" s="148"/>
      <c r="B16" s="28" t="s">
        <v>515</v>
      </c>
      <c r="C16" s="28" t="s">
        <v>639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4381</v>
      </c>
      <c r="C17" s="30">
        <v>4095</v>
      </c>
      <c r="D17" s="143">
        <v>-286</v>
      </c>
      <c r="M17" s="166"/>
    </row>
    <row r="18" spans="1:17" x14ac:dyDescent="0.35">
      <c r="A18" s="149" t="s">
        <v>2</v>
      </c>
      <c r="B18" s="30">
        <v>6139</v>
      </c>
      <c r="C18" s="30">
        <v>5990</v>
      </c>
      <c r="D18" s="143">
        <v>-149</v>
      </c>
      <c r="E18" s="12"/>
      <c r="M18" s="166"/>
    </row>
    <row r="19" spans="1:17" x14ac:dyDescent="0.35">
      <c r="A19" s="149" t="s">
        <v>3</v>
      </c>
      <c r="B19" s="30">
        <v>1013</v>
      </c>
      <c r="C19" s="30">
        <v>866</v>
      </c>
      <c r="D19" s="143">
        <v>-147</v>
      </c>
      <c r="E19" s="12"/>
      <c r="M19" s="166"/>
    </row>
    <row r="20" spans="1:17" x14ac:dyDescent="0.35">
      <c r="A20" s="149" t="s">
        <v>4</v>
      </c>
      <c r="B20" s="30">
        <v>138</v>
      </c>
      <c r="C20" s="30">
        <v>115</v>
      </c>
      <c r="D20" s="143">
        <v>-23</v>
      </c>
      <c r="E20" s="12"/>
      <c r="M20" s="166"/>
    </row>
    <row r="21" spans="1:17" x14ac:dyDescent="0.35">
      <c r="A21" s="149" t="s">
        <v>5</v>
      </c>
      <c r="B21" s="30">
        <v>209</v>
      </c>
      <c r="C21" s="30">
        <v>197</v>
      </c>
      <c r="D21" s="143">
        <v>-12</v>
      </c>
      <c r="E21" s="12"/>
      <c r="M21" s="166"/>
    </row>
    <row r="22" spans="1:17" x14ac:dyDescent="0.35">
      <c r="A22" s="149" t="s">
        <v>6</v>
      </c>
      <c r="B22" s="30">
        <v>79</v>
      </c>
      <c r="C22" s="30">
        <v>52</v>
      </c>
      <c r="D22" s="143">
        <v>-27</v>
      </c>
      <c r="E22" s="12"/>
      <c r="M22" s="166"/>
      <c r="Q22" s="30"/>
    </row>
    <row r="23" spans="1:17" x14ac:dyDescent="0.35">
      <c r="A23" s="149" t="s">
        <v>8</v>
      </c>
      <c r="B23" s="30">
        <v>87</v>
      </c>
      <c r="C23" s="30">
        <v>131</v>
      </c>
      <c r="D23" s="143">
        <v>44</v>
      </c>
      <c r="E23" s="12"/>
      <c r="M23" s="166"/>
    </row>
    <row r="24" spans="1:17" x14ac:dyDescent="0.35">
      <c r="A24" s="149" t="s">
        <v>20</v>
      </c>
      <c r="B24" s="30">
        <v>49</v>
      </c>
      <c r="C24" s="30">
        <v>51</v>
      </c>
      <c r="D24" s="143">
        <v>2</v>
      </c>
      <c r="E24" s="12"/>
      <c r="M24" s="167"/>
    </row>
    <row r="25" spans="1:17" ht="15" thickBot="1" x14ac:dyDescent="0.4">
      <c r="A25" s="150"/>
      <c r="B25" s="37">
        <v>12095</v>
      </c>
      <c r="C25" s="37">
        <v>11497</v>
      </c>
      <c r="D25" s="21">
        <v>-598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293" t="s">
        <v>459</v>
      </c>
      <c r="B28" s="294"/>
      <c r="C28" s="295"/>
      <c r="D28" s="117"/>
      <c r="E28" s="12"/>
    </row>
    <row r="29" spans="1:17" x14ac:dyDescent="0.35">
      <c r="A29" s="145" t="s">
        <v>1</v>
      </c>
      <c r="B29" s="30">
        <v>4210</v>
      </c>
      <c r="C29" s="128">
        <v>0.36618248238670958</v>
      </c>
      <c r="D29" s="117"/>
      <c r="E29" s="12"/>
    </row>
    <row r="30" spans="1:17" x14ac:dyDescent="0.35">
      <c r="A30" s="145" t="s">
        <v>2</v>
      </c>
      <c r="B30" s="30">
        <v>6187</v>
      </c>
      <c r="C30" s="128">
        <v>0.53814038444811685</v>
      </c>
      <c r="D30" s="117"/>
      <c r="E30" s="12"/>
    </row>
    <row r="31" spans="1:17" x14ac:dyDescent="0.35">
      <c r="A31" s="145" t="s">
        <v>3</v>
      </c>
      <c r="B31" s="30">
        <v>918</v>
      </c>
      <c r="C31" s="128">
        <v>7.9846916586935726E-2</v>
      </c>
      <c r="D31" s="117"/>
      <c r="E31" s="12"/>
    </row>
    <row r="32" spans="1:17" x14ac:dyDescent="0.35">
      <c r="A32" s="145" t="s">
        <v>8</v>
      </c>
      <c r="B32" s="15">
        <v>131</v>
      </c>
      <c r="C32" s="129">
        <v>1.1394276767852483E-2</v>
      </c>
      <c r="D32" s="117"/>
      <c r="E32" s="12"/>
    </row>
    <row r="33" spans="1:11" x14ac:dyDescent="0.35">
      <c r="A33" s="145" t="s">
        <v>20</v>
      </c>
      <c r="B33" s="15">
        <v>51</v>
      </c>
      <c r="C33" s="129">
        <v>4.4359398103853177E-3</v>
      </c>
      <c r="D33" s="117"/>
      <c r="E33" s="12"/>
    </row>
    <row r="34" spans="1:11" ht="15" thickBot="1" x14ac:dyDescent="0.4">
      <c r="A34" s="151"/>
      <c r="B34" s="127">
        <v>11497</v>
      </c>
      <c r="C34" s="130"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0" t="s">
        <v>428</v>
      </c>
      <c r="B39" s="291"/>
      <c r="C39" s="291"/>
      <c r="D39" s="291"/>
      <c r="E39" s="292"/>
      <c r="F39" s="119"/>
    </row>
    <row r="40" spans="1:11" ht="39.75" customHeight="1" thickBot="1" x14ac:dyDescent="0.4">
      <c r="A40" s="148"/>
      <c r="B40" s="28" t="s">
        <v>637</v>
      </c>
      <c r="C40" s="28" t="s">
        <v>639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4113</v>
      </c>
      <c r="C41" s="30">
        <v>4095</v>
      </c>
      <c r="D41" s="120">
        <v>-18</v>
      </c>
      <c r="E41" s="113">
        <v>-0.43763676148796499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6018</v>
      </c>
      <c r="C42" s="30">
        <v>5990</v>
      </c>
      <c r="D42" s="120">
        <v>-28</v>
      </c>
      <c r="E42" s="113">
        <v>-0.46527085410435359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852</v>
      </c>
      <c r="C43" s="30">
        <v>866</v>
      </c>
      <c r="D43" s="120">
        <v>14</v>
      </c>
      <c r="E43" s="113">
        <v>1.643192488262911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119</v>
      </c>
      <c r="C44" s="30">
        <v>115</v>
      </c>
      <c r="D44" s="120">
        <v>-4</v>
      </c>
      <c r="E44" s="113">
        <v>-3.3613445378151261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190</v>
      </c>
      <c r="C45" s="30">
        <v>197</v>
      </c>
      <c r="D45" s="120">
        <v>7</v>
      </c>
      <c r="E45" s="113">
        <v>3.6842105263157889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50</v>
      </c>
      <c r="C46" s="30">
        <v>52</v>
      </c>
      <c r="D46" s="120">
        <v>2</v>
      </c>
      <c r="E46" s="113">
        <v>4</v>
      </c>
      <c r="H46" s="124"/>
      <c r="I46" s="30"/>
      <c r="J46" s="30"/>
      <c r="K46" s="68"/>
    </row>
    <row r="47" spans="1:11" x14ac:dyDescent="0.35">
      <c r="A47" s="149" t="s">
        <v>8</v>
      </c>
      <c r="B47" s="30">
        <v>125</v>
      </c>
      <c r="C47" s="15">
        <v>131</v>
      </c>
      <c r="D47" s="120">
        <v>6</v>
      </c>
      <c r="E47" s="113">
        <v>4.8</v>
      </c>
      <c r="H47" s="124"/>
      <c r="I47" s="30"/>
      <c r="J47" s="30"/>
      <c r="K47" s="68"/>
    </row>
    <row r="48" spans="1:11" x14ac:dyDescent="0.35">
      <c r="A48" s="149" t="s">
        <v>20</v>
      </c>
      <c r="B48" s="30">
        <v>51</v>
      </c>
      <c r="C48" s="15">
        <v>51</v>
      </c>
      <c r="D48" s="120">
        <v>0</v>
      </c>
      <c r="E48" s="113"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v>11518</v>
      </c>
      <c r="C49" s="115">
        <v>11497</v>
      </c>
      <c r="D49" s="121">
        <v>-21</v>
      </c>
      <c r="E49" s="114">
        <v>-0.18232332002083695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704</v>
      </c>
      <c r="C54" s="84">
        <v>1007</v>
      </c>
      <c r="D54" s="84">
        <v>118</v>
      </c>
      <c r="E54" s="84">
        <v>20</v>
      </c>
      <c r="F54" s="84">
        <v>31</v>
      </c>
      <c r="G54" s="84">
        <v>10</v>
      </c>
      <c r="H54" s="134">
        <v>17</v>
      </c>
      <c r="I54" s="84">
        <v>41</v>
      </c>
      <c r="J54" s="85">
        <v>1948</v>
      </c>
    </row>
    <row r="55" spans="1:14" x14ac:dyDescent="0.35">
      <c r="A55" s="145" t="s">
        <v>33</v>
      </c>
      <c r="B55" s="84">
        <v>666</v>
      </c>
      <c r="C55" s="84">
        <v>1041</v>
      </c>
      <c r="D55" s="84">
        <v>120</v>
      </c>
      <c r="E55" s="84">
        <v>24</v>
      </c>
      <c r="F55" s="84">
        <v>40</v>
      </c>
      <c r="G55" s="84">
        <v>5</v>
      </c>
      <c r="H55" s="134">
        <v>17</v>
      </c>
      <c r="I55" s="84">
        <v>0</v>
      </c>
      <c r="J55" s="85">
        <v>1913</v>
      </c>
    </row>
    <row r="56" spans="1:14" x14ac:dyDescent="0.35">
      <c r="A56" s="145" t="s">
        <v>34</v>
      </c>
      <c r="B56" s="84">
        <v>754</v>
      </c>
      <c r="C56" s="84">
        <v>1037</v>
      </c>
      <c r="D56" s="84">
        <v>148</v>
      </c>
      <c r="E56" s="84">
        <v>25</v>
      </c>
      <c r="F56" s="84">
        <v>23</v>
      </c>
      <c r="G56" s="84">
        <v>13</v>
      </c>
      <c r="H56" s="134">
        <v>21</v>
      </c>
      <c r="I56" s="84">
        <v>0</v>
      </c>
      <c r="J56" s="85">
        <v>2021</v>
      </c>
    </row>
    <row r="57" spans="1:14" x14ac:dyDescent="0.35">
      <c r="A57" s="145" t="s">
        <v>35</v>
      </c>
      <c r="B57" s="84">
        <v>570</v>
      </c>
      <c r="C57" s="84">
        <v>890</v>
      </c>
      <c r="D57" s="84">
        <v>132</v>
      </c>
      <c r="E57" s="84">
        <v>13</v>
      </c>
      <c r="F57" s="84">
        <v>23</v>
      </c>
      <c r="G57" s="84">
        <v>6</v>
      </c>
      <c r="H57" s="134">
        <v>20</v>
      </c>
      <c r="I57" s="84">
        <v>1</v>
      </c>
      <c r="J57" s="85">
        <v>1655</v>
      </c>
    </row>
    <row r="58" spans="1:14" x14ac:dyDescent="0.35">
      <c r="A58" s="145" t="s">
        <v>36</v>
      </c>
      <c r="B58" s="84">
        <v>428</v>
      </c>
      <c r="C58" s="84">
        <v>597</v>
      </c>
      <c r="D58" s="84">
        <v>104</v>
      </c>
      <c r="E58" s="84">
        <v>6</v>
      </c>
      <c r="F58" s="84">
        <v>22</v>
      </c>
      <c r="G58" s="84">
        <v>8</v>
      </c>
      <c r="H58" s="134">
        <v>19</v>
      </c>
      <c r="I58" s="84">
        <v>1</v>
      </c>
      <c r="J58" s="85">
        <v>1185</v>
      </c>
    </row>
    <row r="59" spans="1:14" x14ac:dyDescent="0.35">
      <c r="A59" s="145" t="s">
        <v>37</v>
      </c>
      <c r="B59" s="84">
        <v>390</v>
      </c>
      <c r="C59" s="84">
        <v>516</v>
      </c>
      <c r="D59" s="84">
        <v>82</v>
      </c>
      <c r="E59" s="84">
        <v>12</v>
      </c>
      <c r="F59" s="84">
        <v>20</v>
      </c>
      <c r="G59" s="84">
        <v>5</v>
      </c>
      <c r="H59" s="134">
        <v>10</v>
      </c>
      <c r="I59" s="84">
        <v>0</v>
      </c>
      <c r="J59" s="85">
        <v>1035</v>
      </c>
    </row>
    <row r="60" spans="1:14" x14ac:dyDescent="0.35">
      <c r="A60" s="145" t="s">
        <v>38</v>
      </c>
      <c r="B60" s="84">
        <v>583</v>
      </c>
      <c r="C60" s="84">
        <v>902</v>
      </c>
      <c r="D60" s="84">
        <v>162</v>
      </c>
      <c r="E60" s="84">
        <v>15</v>
      </c>
      <c r="F60" s="84">
        <v>38</v>
      </c>
      <c r="G60" s="84">
        <v>5</v>
      </c>
      <c r="H60" s="134">
        <v>27</v>
      </c>
      <c r="I60" s="84">
        <v>8</v>
      </c>
      <c r="J60" s="85">
        <v>1740</v>
      </c>
    </row>
    <row r="61" spans="1:14" ht="15" thickBot="1" x14ac:dyDescent="0.4">
      <c r="A61" s="151"/>
      <c r="B61" s="86">
        <v>4095</v>
      </c>
      <c r="C61" s="86">
        <v>5990</v>
      </c>
      <c r="D61" s="86">
        <v>866</v>
      </c>
      <c r="E61" s="86">
        <v>115</v>
      </c>
      <c r="F61" s="86">
        <v>197</v>
      </c>
      <c r="G61" s="86">
        <v>52</v>
      </c>
      <c r="H61" s="135">
        <v>131</v>
      </c>
      <c r="I61" s="86">
        <v>51</v>
      </c>
      <c r="J61" s="87">
        <v>11497</v>
      </c>
    </row>
    <row r="62" spans="1:14" x14ac:dyDescent="0.35">
      <c r="K62" s="10"/>
      <c r="L62" s="10"/>
      <c r="M62" s="10"/>
      <c r="N62" s="10"/>
    </row>
    <row r="91" spans="1:8" ht="15" thickBot="1" x14ac:dyDescent="0.4"/>
    <row r="92" spans="1:8" ht="34.5" thickBot="1" x14ac:dyDescent="0.45">
      <c r="A92" s="153" t="s">
        <v>480</v>
      </c>
      <c r="B92" s="74"/>
      <c r="E92" s="91" t="s">
        <v>584</v>
      </c>
      <c r="F92" s="79"/>
      <c r="G92" s="79"/>
      <c r="H92" s="74"/>
    </row>
    <row r="93" spans="1:8" ht="15" thickTop="1" x14ac:dyDescent="0.35">
      <c r="A93" s="145" t="s">
        <v>32</v>
      </c>
      <c r="B93" s="54">
        <v>37</v>
      </c>
      <c r="E93" s="169" t="s">
        <v>654</v>
      </c>
      <c r="H93" s="54">
        <v>36</v>
      </c>
    </row>
    <row r="94" spans="1:8" x14ac:dyDescent="0.35">
      <c r="A94" s="145" t="s">
        <v>33</v>
      </c>
      <c r="B94" s="54">
        <v>41</v>
      </c>
      <c r="E94" s="169" t="s">
        <v>604</v>
      </c>
      <c r="H94" s="54">
        <v>156</v>
      </c>
    </row>
    <row r="95" spans="1:8" x14ac:dyDescent="0.35">
      <c r="A95" s="145" t="s">
        <v>34</v>
      </c>
      <c r="B95" s="54">
        <v>49</v>
      </c>
      <c r="E95" s="169" t="s">
        <v>605</v>
      </c>
      <c r="H95" s="54">
        <v>47</v>
      </c>
    </row>
    <row r="96" spans="1:8" x14ac:dyDescent="0.35">
      <c r="A96" s="145" t="s">
        <v>35</v>
      </c>
      <c r="B96" s="54">
        <v>40</v>
      </c>
      <c r="E96" s="169" t="s">
        <v>606</v>
      </c>
      <c r="H96" s="54">
        <v>19</v>
      </c>
    </row>
    <row r="97" spans="1:11" ht="15" thickBot="1" x14ac:dyDescent="0.4">
      <c r="A97" s="145" t="s">
        <v>36</v>
      </c>
      <c r="B97" s="54">
        <v>27</v>
      </c>
      <c r="E97" s="170"/>
      <c r="F97" s="171"/>
      <c r="G97" s="171"/>
      <c r="H97" s="172">
        <v>258</v>
      </c>
    </row>
    <row r="98" spans="1:11" x14ac:dyDescent="0.35">
      <c r="A98" s="145" t="s">
        <v>37</v>
      </c>
      <c r="B98" s="54">
        <v>26</v>
      </c>
    </row>
    <row r="99" spans="1:11" x14ac:dyDescent="0.35">
      <c r="A99" s="155" t="s">
        <v>38</v>
      </c>
      <c r="B99" s="132">
        <v>38</v>
      </c>
    </row>
    <row r="100" spans="1:11" ht="15" thickBot="1" x14ac:dyDescent="0.4">
      <c r="A100" s="151"/>
      <c r="B100" s="125">
        <v>258</v>
      </c>
    </row>
    <row r="103" spans="1:11" ht="15" thickBot="1" x14ac:dyDescent="0.4"/>
    <row r="104" spans="1:11" x14ac:dyDescent="0.35">
      <c r="A104" s="285" t="s">
        <v>640</v>
      </c>
      <c r="B104" s="286"/>
      <c r="C104" s="286"/>
      <c r="D104" s="286"/>
      <c r="E104" s="99">
        <v>8</v>
      </c>
    </row>
    <row r="105" spans="1:11" x14ac:dyDescent="0.35">
      <c r="A105" s="287" t="s">
        <v>641</v>
      </c>
      <c r="B105" s="251"/>
      <c r="C105" s="251"/>
      <c r="D105" s="251"/>
      <c r="E105" s="100">
        <v>14</v>
      </c>
    </row>
    <row r="106" spans="1:11" x14ac:dyDescent="0.35">
      <c r="A106" s="287" t="s">
        <v>642</v>
      </c>
      <c r="B106" s="251"/>
      <c r="C106" s="251"/>
      <c r="D106" s="251"/>
      <c r="E106" s="101">
        <v>10</v>
      </c>
    </row>
    <row r="107" spans="1:11" ht="15" thickBot="1" x14ac:dyDescent="0.4">
      <c r="A107" s="288" t="s">
        <v>643</v>
      </c>
      <c r="B107" s="289"/>
      <c r="C107" s="289"/>
      <c r="D107" s="289"/>
      <c r="E107" s="102">
        <v>8</v>
      </c>
    </row>
    <row r="108" spans="1:11" ht="15" thickBot="1" x14ac:dyDescent="0.4"/>
    <row r="109" spans="1:11" ht="68.5" thickBot="1" x14ac:dyDescent="0.45">
      <c r="A109" s="153" t="s">
        <v>267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76" t="s">
        <v>639</v>
      </c>
      <c r="B110" s="176" t="s">
        <v>637</v>
      </c>
      <c r="C110" s="176" t="s">
        <v>607</v>
      </c>
      <c r="D110" s="72" t="s">
        <v>592</v>
      </c>
      <c r="E110" s="72" t="s">
        <v>587</v>
      </c>
      <c r="F110" s="72" t="s">
        <v>644</v>
      </c>
      <c r="G110" s="72" t="s">
        <v>645</v>
      </c>
      <c r="H110" s="72">
        <v>2022</v>
      </c>
      <c r="I110" s="72" t="s">
        <v>516</v>
      </c>
      <c r="J110" s="72" t="s">
        <v>495</v>
      </c>
      <c r="K110" s="94" t="s">
        <v>44</v>
      </c>
    </row>
    <row r="111" spans="1:11" ht="15.5" thickTop="1" thickBot="1" x14ac:dyDescent="0.4">
      <c r="A111" s="157">
        <v>58</v>
      </c>
      <c r="B111" s="140">
        <v>23</v>
      </c>
      <c r="C111" s="96">
        <v>17</v>
      </c>
      <c r="D111" s="96">
        <v>14</v>
      </c>
      <c r="E111" s="96">
        <v>2</v>
      </c>
      <c r="F111" s="96">
        <v>14</v>
      </c>
      <c r="G111" s="96">
        <v>13</v>
      </c>
      <c r="H111" s="96">
        <v>14</v>
      </c>
      <c r="I111" s="96">
        <v>1</v>
      </c>
      <c r="J111" s="96">
        <v>13</v>
      </c>
      <c r="K111" s="97">
        <v>169</v>
      </c>
    </row>
    <row r="113" spans="1:43" ht="16" thickBot="1" x14ac:dyDescent="0.4">
      <c r="A113" s="296" t="s">
        <v>646</v>
      </c>
      <c r="B113" s="296"/>
      <c r="C113" s="296"/>
      <c r="D113" s="296"/>
      <c r="E113" s="296"/>
      <c r="F113" s="296"/>
      <c r="G113" s="296"/>
      <c r="H113" s="296"/>
      <c r="I113" s="296"/>
      <c r="J113" s="296"/>
    </row>
    <row r="114" spans="1:43" ht="18.5" x14ac:dyDescent="0.35">
      <c r="A114" s="312" t="s">
        <v>639</v>
      </c>
      <c r="B114" s="313"/>
      <c r="C114" s="313"/>
      <c r="D114" s="313"/>
      <c r="E114" s="306" t="s">
        <v>647</v>
      </c>
      <c r="F114" s="270"/>
      <c r="G114" s="270"/>
      <c r="H114" s="270"/>
      <c r="I114" s="270"/>
      <c r="J114" s="271"/>
      <c r="L114" s="164"/>
      <c r="M114" s="165"/>
      <c r="N114" s="165"/>
      <c r="O114" s="165"/>
      <c r="P114" s="164"/>
      <c r="Q114" s="165"/>
      <c r="R114" s="165"/>
      <c r="S114" s="165"/>
      <c r="T114" s="165"/>
      <c r="U114" s="165"/>
      <c r="W114" s="164"/>
      <c r="X114" s="165"/>
      <c r="Y114" s="165"/>
      <c r="Z114" s="165"/>
      <c r="AA114" s="164"/>
      <c r="AB114" s="165"/>
      <c r="AC114" s="165"/>
      <c r="AD114" s="165"/>
      <c r="AE114" s="165"/>
      <c r="AF114" s="165"/>
      <c r="AH114" s="164"/>
      <c r="AI114" s="165"/>
      <c r="AJ114" s="165"/>
      <c r="AK114" s="165"/>
      <c r="AL114" s="164"/>
      <c r="AM114" s="165"/>
      <c r="AN114" s="165"/>
      <c r="AO114" s="165"/>
      <c r="AP114" s="165"/>
      <c r="AQ114" s="165"/>
    </row>
    <row r="115" spans="1:43" ht="15" thickBot="1" x14ac:dyDescent="0.4">
      <c r="A115" s="256" t="s">
        <v>114</v>
      </c>
      <c r="B115" s="314"/>
      <c r="C115" s="257" t="s">
        <v>115</v>
      </c>
      <c r="D115" s="257"/>
      <c r="E115" s="256" t="s">
        <v>114</v>
      </c>
      <c r="F115" s="257"/>
      <c r="G115" s="314"/>
      <c r="H115" s="257" t="s">
        <v>115</v>
      </c>
      <c r="I115" s="257"/>
      <c r="J115" s="258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</row>
    <row r="116" spans="1:43" x14ac:dyDescent="0.35">
      <c r="A116" s="158" t="s">
        <v>1</v>
      </c>
      <c r="B116" s="136">
        <v>112</v>
      </c>
      <c r="C116" s="55" t="s">
        <v>32</v>
      </c>
      <c r="D116">
        <v>28</v>
      </c>
      <c r="E116" s="69" t="s">
        <v>1</v>
      </c>
      <c r="G116" s="137">
        <v>137</v>
      </c>
      <c r="H116" s="55" t="s">
        <v>32</v>
      </c>
      <c r="J116">
        <v>39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61</v>
      </c>
      <c r="C117" s="55" t="s">
        <v>116</v>
      </c>
      <c r="D117">
        <v>49</v>
      </c>
      <c r="E117" s="69" t="s">
        <v>2</v>
      </c>
      <c r="G117" s="137">
        <v>74</v>
      </c>
      <c r="H117" s="55" t="s">
        <v>116</v>
      </c>
      <c r="J117">
        <v>45</v>
      </c>
      <c r="K117" s="80"/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25</v>
      </c>
      <c r="C118" s="55" t="s">
        <v>34</v>
      </c>
      <c r="D118">
        <v>41</v>
      </c>
      <c r="E118" s="69" t="s">
        <v>3</v>
      </c>
      <c r="G118" s="137">
        <v>52</v>
      </c>
      <c r="H118" s="55" t="s">
        <v>34</v>
      </c>
      <c r="J118">
        <v>48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9</v>
      </c>
      <c r="C119" s="55" t="s">
        <v>35</v>
      </c>
      <c r="D119">
        <v>26</v>
      </c>
      <c r="E119" s="69" t="s">
        <v>4</v>
      </c>
      <c r="G119" s="137">
        <v>12</v>
      </c>
      <c r="H119" s="55" t="s">
        <v>35</v>
      </c>
      <c r="J119">
        <v>39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5</v>
      </c>
      <c r="C120" s="56" t="s">
        <v>36</v>
      </c>
      <c r="D120">
        <v>26</v>
      </c>
      <c r="E120" s="69" t="s">
        <v>5</v>
      </c>
      <c r="G120" s="137">
        <v>3</v>
      </c>
      <c r="H120" s="56" t="s">
        <v>36</v>
      </c>
      <c r="J120">
        <v>27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5</v>
      </c>
      <c r="C121" s="55" t="s">
        <v>37</v>
      </c>
      <c r="D121">
        <v>20</v>
      </c>
      <c r="E121" s="69" t="s">
        <v>6</v>
      </c>
      <c r="G121" s="137">
        <v>8</v>
      </c>
      <c r="H121" s="55" t="s">
        <v>37</v>
      </c>
      <c r="J121">
        <v>25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27</v>
      </c>
      <c r="E122" s="69" t="s">
        <v>8</v>
      </c>
      <c r="G122" s="137">
        <v>0</v>
      </c>
      <c r="H122" s="55" t="s">
        <v>38</v>
      </c>
      <c r="J122">
        <v>63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137">
        <v>0</v>
      </c>
      <c r="K123" s="80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v>217</v>
      </c>
      <c r="C125" s="51"/>
      <c r="D125" s="57">
        <v>217</v>
      </c>
      <c r="E125" s="51"/>
      <c r="F125" s="51"/>
      <c r="G125" s="53">
        <v>286</v>
      </c>
      <c r="H125" s="51"/>
      <c r="I125" s="51"/>
      <c r="J125" s="71">
        <v>286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M126" s="12"/>
      <c r="N126" s="122"/>
      <c r="P126" s="56"/>
    </row>
    <row r="127" spans="1:43" ht="18.5" x14ac:dyDescent="0.35">
      <c r="A127" s="180" t="s">
        <v>653</v>
      </c>
      <c r="B127" s="181"/>
      <c r="C127" s="182"/>
      <c r="D127" s="173"/>
      <c r="E127" s="174"/>
      <c r="F127" s="174"/>
      <c r="G127" s="174"/>
      <c r="H127" s="174"/>
      <c r="I127" s="174"/>
      <c r="M127" s="12"/>
      <c r="N127" s="122"/>
      <c r="P127" s="56"/>
    </row>
    <row r="128" spans="1:43" x14ac:dyDescent="0.35">
      <c r="A128" s="316" t="s">
        <v>114</v>
      </c>
      <c r="B128" s="317"/>
      <c r="C128" s="184"/>
      <c r="D128" s="175"/>
      <c r="E128" s="185"/>
      <c r="F128" s="185"/>
      <c r="G128" s="185"/>
      <c r="H128" s="186"/>
      <c r="I128" s="175"/>
      <c r="M128" s="12"/>
      <c r="N128" s="122"/>
      <c r="P128" s="56"/>
    </row>
    <row r="129" spans="1:16" x14ac:dyDescent="0.35">
      <c r="A129" s="158" t="s">
        <v>1</v>
      </c>
      <c r="B129" s="183">
        <v>0.86943620178041547</v>
      </c>
      <c r="C129" s="55"/>
      <c r="D129" s="142"/>
      <c r="G129" s="55"/>
      <c r="M129" s="12"/>
      <c r="N129" s="122"/>
      <c r="P129" s="56"/>
    </row>
    <row r="130" spans="1:16" x14ac:dyDescent="0.35">
      <c r="A130" s="158" t="s">
        <v>2</v>
      </c>
      <c r="B130" s="183">
        <v>0.96416354455122988</v>
      </c>
      <c r="C130" s="55"/>
      <c r="D130" s="142"/>
      <c r="G130" s="55"/>
      <c r="M130" s="12"/>
      <c r="N130" s="122"/>
      <c r="P130" s="56"/>
    </row>
    <row r="131" spans="1:16" x14ac:dyDescent="0.35">
      <c r="A131" s="158" t="s">
        <v>3</v>
      </c>
      <c r="B131" s="183">
        <v>0.67818361303060215</v>
      </c>
      <c r="C131" s="55"/>
      <c r="E131" s="142"/>
      <c r="H131" s="55"/>
      <c r="M131" s="12"/>
      <c r="N131" s="122"/>
      <c r="P131" s="56"/>
    </row>
    <row r="132" spans="1:16" x14ac:dyDescent="0.35">
      <c r="A132" s="158" t="s">
        <v>4</v>
      </c>
      <c r="B132" s="183">
        <v>0.59420289855072461</v>
      </c>
      <c r="C132" s="55"/>
      <c r="E132" s="142"/>
      <c r="H132" s="55"/>
      <c r="M132" s="12"/>
      <c r="N132" s="122"/>
      <c r="P132" s="56"/>
    </row>
    <row r="133" spans="1:16" x14ac:dyDescent="0.35">
      <c r="A133" s="158" t="s">
        <v>5</v>
      </c>
      <c r="B133" s="183">
        <v>0.88995215311004783</v>
      </c>
      <c r="C133" s="56"/>
      <c r="E133" s="142"/>
      <c r="H133" s="56"/>
      <c r="M133" s="12"/>
      <c r="N133" s="122"/>
      <c r="P133" s="56"/>
    </row>
    <row r="134" spans="1:16" x14ac:dyDescent="0.35">
      <c r="A134" s="158" t="s">
        <v>6</v>
      </c>
      <c r="B134" s="183">
        <v>0.32911392405063289</v>
      </c>
      <c r="C134" s="55"/>
      <c r="E134" s="142"/>
      <c r="H134" s="55"/>
      <c r="M134" s="12"/>
      <c r="N134" s="122"/>
      <c r="P134" s="56"/>
    </row>
    <row r="135" spans="1:16" x14ac:dyDescent="0.35">
      <c r="A135" s="158" t="s">
        <v>8</v>
      </c>
      <c r="B135" s="183">
        <v>1.4942528735632183</v>
      </c>
      <c r="C135" s="55"/>
      <c r="E135" s="142"/>
      <c r="H135" s="55"/>
      <c r="M135" s="12"/>
      <c r="N135" s="122"/>
      <c r="P135" s="56"/>
    </row>
    <row r="136" spans="1:16" x14ac:dyDescent="0.35">
      <c r="A136" s="158" t="s">
        <v>20</v>
      </c>
      <c r="B136" s="183">
        <v>1.0408163265306123</v>
      </c>
      <c r="C136" s="55"/>
      <c r="E136" s="142"/>
      <c r="H136" s="55"/>
      <c r="M136" s="12"/>
      <c r="N136" s="122"/>
      <c r="P136" s="56"/>
    </row>
    <row r="137" spans="1:16" ht="15" thickBot="1" x14ac:dyDescent="0.4">
      <c r="A137" s="179"/>
      <c r="B137" s="125"/>
      <c r="E137" s="142"/>
      <c r="H137" s="55"/>
      <c r="M137" s="12"/>
      <c r="N137" s="122"/>
      <c r="P137" s="56"/>
    </row>
    <row r="138" spans="1:16" x14ac:dyDescent="0.35">
      <c r="M138" s="12"/>
      <c r="N138" s="122"/>
      <c r="P138" s="56"/>
    </row>
    <row r="139" spans="1:16" ht="15" thickBot="1" x14ac:dyDescent="0.4">
      <c r="B139" s="51"/>
    </row>
    <row r="140" spans="1:16" ht="44.25" customHeight="1" x14ac:dyDescent="0.35">
      <c r="A140" s="159" t="s">
        <v>648</v>
      </c>
      <c r="B140" s="104">
        <v>60</v>
      </c>
      <c r="D140" s="300" t="s">
        <v>651</v>
      </c>
      <c r="E140" s="301"/>
      <c r="F140" s="302"/>
      <c r="G140" s="104">
        <v>-598</v>
      </c>
    </row>
    <row r="141" spans="1:16" ht="29" x14ac:dyDescent="0.35">
      <c r="A141" s="105" t="s">
        <v>511</v>
      </c>
      <c r="B141" s="101">
        <v>169</v>
      </c>
      <c r="D141" s="315" t="s">
        <v>652</v>
      </c>
      <c r="E141" s="267"/>
      <c r="F141" s="267"/>
      <c r="G141" s="177">
        <v>0.90053741215378258</v>
      </c>
      <c r="N141" s="122"/>
      <c r="P141" s="55"/>
    </row>
    <row r="142" spans="1:16" ht="44" thickBot="1" x14ac:dyDescent="0.4">
      <c r="A142" s="105" t="s">
        <v>649</v>
      </c>
      <c r="B142" s="126">
        <v>605</v>
      </c>
      <c r="D142" s="276" t="s">
        <v>82</v>
      </c>
      <c r="E142" s="277"/>
      <c r="F142" s="277"/>
      <c r="G142" s="178">
        <v>258</v>
      </c>
      <c r="M142" s="12"/>
      <c r="N142" s="122"/>
      <c r="P142" s="55"/>
    </row>
    <row r="143" spans="1:16" ht="29" x14ac:dyDescent="0.35">
      <c r="A143" s="105" t="s">
        <v>650</v>
      </c>
      <c r="B143" s="101">
        <v>217</v>
      </c>
      <c r="M143" s="12"/>
      <c r="N143" s="122"/>
      <c r="P143" s="55"/>
    </row>
    <row r="144" spans="1:16" ht="29.5" thickBot="1" x14ac:dyDescent="0.4">
      <c r="A144" s="160" t="s">
        <v>27</v>
      </c>
      <c r="B144" s="109">
        <v>11497</v>
      </c>
      <c r="M144" s="12"/>
      <c r="N144" s="122"/>
      <c r="P144" s="55"/>
    </row>
    <row r="145" spans="1:17" x14ac:dyDescent="0.35">
      <c r="M145" s="12"/>
      <c r="N145" s="122"/>
      <c r="P145" s="56"/>
    </row>
    <row r="146" spans="1:17" x14ac:dyDescent="0.35">
      <c r="M146" s="12"/>
      <c r="N146" s="122"/>
      <c r="P146" s="56"/>
    </row>
    <row r="147" spans="1:17" ht="15" thickBot="1" x14ac:dyDescent="0.4">
      <c r="M147" s="12"/>
      <c r="N147" s="122"/>
      <c r="P147" s="55"/>
    </row>
    <row r="148" spans="1:17" ht="34" x14ac:dyDescent="0.4">
      <c r="A148" s="144" t="s">
        <v>565</v>
      </c>
      <c r="B148" s="74">
        <v>706</v>
      </c>
      <c r="M148" s="12"/>
      <c r="N148" s="122"/>
      <c r="P148" s="55"/>
    </row>
    <row r="149" spans="1:17" ht="17" x14ac:dyDescent="0.4">
      <c r="A149" s="161" t="s">
        <v>566</v>
      </c>
      <c r="B149" s="54">
        <v>4</v>
      </c>
      <c r="N149" s="122"/>
      <c r="O149" s="12"/>
    </row>
    <row r="150" spans="1:17" ht="17" x14ac:dyDescent="0.4">
      <c r="A150" s="161" t="s">
        <v>567</v>
      </c>
      <c r="B150" s="54">
        <v>52</v>
      </c>
      <c r="N150" s="122"/>
      <c r="O150" s="12"/>
    </row>
    <row r="151" spans="1:17" ht="34.5" thickBot="1" x14ac:dyDescent="0.45">
      <c r="A151" s="162" t="s">
        <v>568</v>
      </c>
      <c r="B151" s="125">
        <v>62</v>
      </c>
      <c r="O151" s="117"/>
      <c r="Q151" s="58"/>
    </row>
    <row r="152" spans="1:17" ht="15" thickBot="1" x14ac:dyDescent="0.4"/>
    <row r="153" spans="1:17" ht="17" x14ac:dyDescent="0.4">
      <c r="A153" s="310" t="s">
        <v>626</v>
      </c>
      <c r="B153" s="311"/>
    </row>
    <row r="154" spans="1:17" ht="17" x14ac:dyDescent="0.4">
      <c r="A154" s="161" t="s">
        <v>618</v>
      </c>
      <c r="B154" s="54">
        <v>94</v>
      </c>
    </row>
    <row r="155" spans="1:17" ht="17" x14ac:dyDescent="0.4">
      <c r="A155" s="161" t="s">
        <v>623</v>
      </c>
      <c r="B155" s="54">
        <v>103</v>
      </c>
    </row>
    <row r="156" spans="1:17" ht="17" x14ac:dyDescent="0.4">
      <c r="A156" s="161" t="s">
        <v>619</v>
      </c>
      <c r="B156" s="54">
        <v>1</v>
      </c>
    </row>
    <row r="157" spans="1:17" ht="34" x14ac:dyDescent="0.4">
      <c r="A157" s="161" t="s">
        <v>620</v>
      </c>
      <c r="B157" s="54">
        <v>2</v>
      </c>
    </row>
    <row r="158" spans="1:17" ht="17" x14ac:dyDescent="0.4">
      <c r="A158" s="161" t="s">
        <v>621</v>
      </c>
      <c r="B158" s="54">
        <v>216</v>
      </c>
    </row>
    <row r="159" spans="1:17" ht="17" x14ac:dyDescent="0.4">
      <c r="A159" s="161" t="s">
        <v>622</v>
      </c>
      <c r="B159" s="54">
        <v>38</v>
      </c>
    </row>
    <row r="160" spans="1:17" ht="34" x14ac:dyDescent="0.4">
      <c r="A160" s="161" t="s">
        <v>624</v>
      </c>
      <c r="B160" s="54">
        <v>102</v>
      </c>
    </row>
    <row r="161" spans="1:2" ht="17" x14ac:dyDescent="0.4">
      <c r="A161" s="161" t="s">
        <v>625</v>
      </c>
      <c r="B161" s="54">
        <v>11</v>
      </c>
    </row>
    <row r="162" spans="1:2" ht="15" thickBot="1" x14ac:dyDescent="0.4">
      <c r="A162" s="151"/>
      <c r="B162" s="125">
        <v>567</v>
      </c>
    </row>
  </sheetData>
  <mergeCells count="19">
    <mergeCell ref="D140:F140"/>
    <mergeCell ref="D141:F141"/>
    <mergeCell ref="A153:B153"/>
    <mergeCell ref="D142:F142"/>
    <mergeCell ref="A128:B128"/>
    <mergeCell ref="A107:D107"/>
    <mergeCell ref="A113:J113"/>
    <mergeCell ref="A114:D114"/>
    <mergeCell ref="E114:J114"/>
    <mergeCell ref="A115:B115"/>
    <mergeCell ref="C115:D115"/>
    <mergeCell ref="E115:G115"/>
    <mergeCell ref="H115:J115"/>
    <mergeCell ref="A106:D106"/>
    <mergeCell ref="A15:D15"/>
    <mergeCell ref="A28:C28"/>
    <mergeCell ref="A39:E39"/>
    <mergeCell ref="A104:D104"/>
    <mergeCell ref="A105:D105"/>
  </mergeCells>
  <printOptions horizontalCentered="1" verticalCentered="1"/>
  <pageMargins left="1" right="1" top="0.4" bottom="0.4" header="0.2" footer="0.3"/>
  <pageSetup scale="92" fitToHeight="0" orientation="landscape" r:id="rId1"/>
  <headerFooter>
    <oddHeader>&amp;C&amp;"-,Bold"&amp;14December 2023 Membership Dashboard -- &amp;P of &amp;N</oddHeader>
  </headerFooter>
  <rowBreaks count="2" manualBreakCount="2">
    <brk id="51" max="10" man="1"/>
    <brk id="103" max="10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242CF-FF58-49F0-9E86-47BAEED5B4FC}">
  <dimension ref="A2:AQ166"/>
  <sheetViews>
    <sheetView topLeftCell="A144" workbookViewId="0">
      <selection activeCell="M56" sqref="M56"/>
    </sheetView>
  </sheetViews>
  <sheetFormatPr defaultColWidth="9.1796875" defaultRowHeight="14.5" x14ac:dyDescent="0.35"/>
  <cols>
    <col min="1" max="1" width="18.4531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8.1796875" customWidth="1"/>
    <col min="7" max="7" width="9.7265625" customWidth="1"/>
    <col min="8" max="8" width="8" customWidth="1"/>
    <col min="10" max="10" width="7" bestFit="1" customWidth="1"/>
    <col min="11" max="11" width="7" customWidth="1"/>
    <col min="12" max="12" width="7.179687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23</v>
      </c>
    </row>
    <row r="5" spans="1:13" x14ac:dyDescent="0.35">
      <c r="A5" s="145" t="s">
        <v>2</v>
      </c>
      <c r="B5" s="54">
        <v>7</v>
      </c>
    </row>
    <row r="6" spans="1:13" x14ac:dyDescent="0.35">
      <c r="A6" s="145" t="s">
        <v>3</v>
      </c>
      <c r="B6" s="54">
        <v>12</v>
      </c>
    </row>
    <row r="7" spans="1:13" x14ac:dyDescent="0.35">
      <c r="A7" s="145" t="s">
        <v>4</v>
      </c>
      <c r="B7" s="54">
        <v>2</v>
      </c>
    </row>
    <row r="8" spans="1:13" x14ac:dyDescent="0.35">
      <c r="A8" s="145" t="s">
        <v>5</v>
      </c>
      <c r="B8" s="54">
        <v>2</v>
      </c>
    </row>
    <row r="9" spans="1:13" x14ac:dyDescent="0.35">
      <c r="A9" s="145" t="s">
        <v>6</v>
      </c>
      <c r="B9" s="54">
        <v>0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46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48" t="s">
        <v>17</v>
      </c>
      <c r="B15" s="249"/>
      <c r="C15" s="249"/>
      <c r="D15" s="250"/>
      <c r="E15" s="8"/>
      <c r="F15" s="112" t="s">
        <v>117</v>
      </c>
    </row>
    <row r="16" spans="1:13" ht="30.5" thickBot="1" x14ac:dyDescent="0.4">
      <c r="A16" s="148"/>
      <c r="B16" s="28" t="s">
        <v>522</v>
      </c>
      <c r="C16" s="28" t="s">
        <v>655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4390</v>
      </c>
      <c r="C17" s="30">
        <v>4071</v>
      </c>
      <c r="D17" s="143">
        <f>C17-B17</f>
        <v>-319</v>
      </c>
      <c r="M17" s="166"/>
    </row>
    <row r="18" spans="1:17" x14ac:dyDescent="0.35">
      <c r="A18" s="149" t="s">
        <v>2</v>
      </c>
      <c r="B18" s="30">
        <v>6143</v>
      </c>
      <c r="C18" s="30">
        <v>5973</v>
      </c>
      <c r="D18" s="143">
        <f t="shared" ref="D18:D25" si="0">C18-B18</f>
        <v>-170</v>
      </c>
      <c r="E18" s="12"/>
      <c r="M18" s="166"/>
    </row>
    <row r="19" spans="1:17" x14ac:dyDescent="0.35">
      <c r="A19" s="149" t="s">
        <v>3</v>
      </c>
      <c r="B19" s="30">
        <v>985</v>
      </c>
      <c r="C19" s="30">
        <v>879</v>
      </c>
      <c r="D19" s="143">
        <f t="shared" si="0"/>
        <v>-106</v>
      </c>
      <c r="E19" s="12"/>
      <c r="M19" s="166"/>
    </row>
    <row r="20" spans="1:17" x14ac:dyDescent="0.35">
      <c r="A20" s="149" t="s">
        <v>4</v>
      </c>
      <c r="B20" s="30">
        <v>139</v>
      </c>
      <c r="C20" s="30">
        <v>115</v>
      </c>
      <c r="D20" s="143">
        <f t="shared" si="0"/>
        <v>-24</v>
      </c>
      <c r="E20" s="12"/>
      <c r="M20" s="166"/>
    </row>
    <row r="21" spans="1:17" x14ac:dyDescent="0.35">
      <c r="A21" s="149" t="s">
        <v>5</v>
      </c>
      <c r="B21" s="30">
        <v>207</v>
      </c>
      <c r="C21" s="30">
        <v>197</v>
      </c>
      <c r="D21" s="143">
        <f t="shared" si="0"/>
        <v>-10</v>
      </c>
      <c r="E21" s="12"/>
      <c r="M21" s="166"/>
    </row>
    <row r="22" spans="1:17" x14ac:dyDescent="0.35">
      <c r="A22" s="149" t="s">
        <v>6</v>
      </c>
      <c r="B22" s="30">
        <v>77</v>
      </c>
      <c r="C22" s="30">
        <v>47</v>
      </c>
      <c r="D22" s="143">
        <f t="shared" si="0"/>
        <v>-30</v>
      </c>
      <c r="E22" s="12"/>
      <c r="M22" s="166"/>
      <c r="Q22" s="30"/>
    </row>
    <row r="23" spans="1:17" ht="14.25" customHeight="1" x14ac:dyDescent="0.35">
      <c r="A23" s="149" t="s">
        <v>664</v>
      </c>
      <c r="B23" s="30">
        <v>89</v>
      </c>
      <c r="C23" s="30">
        <v>131</v>
      </c>
      <c r="D23" s="143">
        <f t="shared" si="0"/>
        <v>42</v>
      </c>
      <c r="E23" s="12"/>
      <c r="M23" s="166"/>
    </row>
    <row r="24" spans="1:17" x14ac:dyDescent="0.35">
      <c r="A24" s="149" t="s">
        <v>20</v>
      </c>
      <c r="B24" s="30">
        <v>49</v>
      </c>
      <c r="C24" s="30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12079</v>
      </c>
      <c r="C25" s="37">
        <f>SUM(C17:C24)</f>
        <v>11464</v>
      </c>
      <c r="D25" s="21">
        <f t="shared" si="0"/>
        <v>-615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665</v>
      </c>
    </row>
    <row r="28" spans="1:17" ht="17" x14ac:dyDescent="0.4">
      <c r="A28" s="293" t="s">
        <v>459</v>
      </c>
      <c r="B28" s="294"/>
      <c r="C28" s="295"/>
      <c r="D28" s="117"/>
      <c r="E28" s="12"/>
    </row>
    <row r="29" spans="1:17" x14ac:dyDescent="0.35">
      <c r="A29" s="145" t="s">
        <v>1</v>
      </c>
      <c r="B29" s="30">
        <f>SUM(C17+C20)</f>
        <v>4186</v>
      </c>
      <c r="C29" s="128">
        <f>SUM((B29/B34))</f>
        <v>0.36514305652477319</v>
      </c>
      <c r="D29" s="117"/>
      <c r="E29" s="12"/>
    </row>
    <row r="30" spans="1:17" x14ac:dyDescent="0.35">
      <c r="A30" s="145" t="s">
        <v>2</v>
      </c>
      <c r="B30" s="30">
        <f>SUM(C18+C21)</f>
        <v>6170</v>
      </c>
      <c r="C30" s="128">
        <f>SUM(B30/B34)</f>
        <v>0.53820655966503839</v>
      </c>
      <c r="D30" s="117"/>
      <c r="E30" s="12"/>
    </row>
    <row r="31" spans="1:17" x14ac:dyDescent="0.35">
      <c r="A31" s="145" t="s">
        <v>3</v>
      </c>
      <c r="B31" s="30">
        <f>SUM(C19+C22)</f>
        <v>926</v>
      </c>
      <c r="C31" s="128">
        <f>SUM(B31/B34)</f>
        <v>8.0774598743893936E-2</v>
      </c>
      <c r="D31" s="117"/>
      <c r="E31" s="12"/>
    </row>
    <row r="32" spans="1:17" x14ac:dyDescent="0.35">
      <c r="A32" s="145" t="s">
        <v>8</v>
      </c>
      <c r="B32" s="15">
        <f>C23</f>
        <v>131</v>
      </c>
      <c r="C32" s="129">
        <f>SUM(B32/B34)</f>
        <v>1.1427076064200977E-2</v>
      </c>
      <c r="D32" s="117"/>
      <c r="E32" s="12"/>
    </row>
    <row r="33" spans="1:12" x14ac:dyDescent="0.35">
      <c r="A33" s="145" t="s">
        <v>20</v>
      </c>
      <c r="B33" s="15">
        <f>C24</f>
        <v>51</v>
      </c>
      <c r="C33" s="129">
        <f>SUM(B33/B34)</f>
        <v>4.4487090020935097E-3</v>
      </c>
      <c r="D33" s="117"/>
      <c r="E33" s="12"/>
    </row>
    <row r="34" spans="1:12" ht="15" thickBot="1" x14ac:dyDescent="0.4">
      <c r="A34" s="151"/>
      <c r="B34" s="127">
        <f>SUM(B29:B33)</f>
        <v>11464</v>
      </c>
      <c r="C34" s="130">
        <f>SUM(C29:C33)</f>
        <v>1</v>
      </c>
      <c r="D34" s="117"/>
      <c r="E34" s="12"/>
    </row>
    <row r="35" spans="1:12" x14ac:dyDescent="0.35">
      <c r="B35" s="116"/>
      <c r="C35" s="116"/>
      <c r="D35" s="117"/>
      <c r="E35" s="12"/>
    </row>
    <row r="36" spans="1:12" x14ac:dyDescent="0.35">
      <c r="B36" s="116"/>
      <c r="C36" s="116"/>
      <c r="D36" s="117"/>
      <c r="E36" s="12"/>
    </row>
    <row r="37" spans="1:12" x14ac:dyDescent="0.35">
      <c r="B37" s="116"/>
      <c r="C37" s="116"/>
      <c r="D37" s="117"/>
      <c r="E37" s="12"/>
    </row>
    <row r="38" spans="1:12" ht="15" thickBot="1" x14ac:dyDescent="0.4"/>
    <row r="39" spans="1:12" ht="17" x14ac:dyDescent="0.4">
      <c r="A39" s="290" t="s">
        <v>666</v>
      </c>
      <c r="B39" s="291"/>
      <c r="C39" s="291"/>
      <c r="D39" s="291"/>
      <c r="E39" s="292"/>
      <c r="F39" s="119"/>
    </row>
    <row r="40" spans="1:12" ht="39.75" customHeight="1" thickBot="1" x14ac:dyDescent="0.4">
      <c r="A40" s="148"/>
      <c r="B40" s="28" t="s">
        <v>639</v>
      </c>
      <c r="C40" s="28" t="s">
        <v>655</v>
      </c>
      <c r="D40" s="28" t="s">
        <v>430</v>
      </c>
      <c r="E40" s="28" t="s">
        <v>429</v>
      </c>
      <c r="F40" s="119"/>
      <c r="I40" s="123"/>
      <c r="J40" s="123"/>
      <c r="K40" s="123"/>
    </row>
    <row r="41" spans="1:12" ht="15" thickTop="1" x14ac:dyDescent="0.35">
      <c r="A41" s="149" t="s">
        <v>1</v>
      </c>
      <c r="B41" s="30">
        <v>4095</v>
      </c>
      <c r="C41" s="30">
        <v>4071</v>
      </c>
      <c r="D41" s="120">
        <f>C41-B41</f>
        <v>-24</v>
      </c>
      <c r="E41" s="113">
        <f t="shared" ref="E41:E51" si="1">((C41-B41)/B41)*100</f>
        <v>-0.58608058608058611</v>
      </c>
      <c r="H41" s="124"/>
      <c r="I41" s="30"/>
      <c r="J41" s="30"/>
      <c r="K41" s="30"/>
      <c r="L41" s="68"/>
    </row>
    <row r="42" spans="1:12" x14ac:dyDescent="0.35">
      <c r="A42" s="149" t="s">
        <v>2</v>
      </c>
      <c r="B42" s="30">
        <v>5990</v>
      </c>
      <c r="C42" s="30">
        <v>5973</v>
      </c>
      <c r="D42" s="120">
        <f t="shared" ref="D42:D51" si="2">C42-B42</f>
        <v>-17</v>
      </c>
      <c r="E42" s="113">
        <f t="shared" si="1"/>
        <v>-0.28380634390651083</v>
      </c>
      <c r="H42" s="124"/>
      <c r="I42" s="30"/>
      <c r="J42" s="30"/>
      <c r="K42" s="30"/>
      <c r="L42" s="68"/>
    </row>
    <row r="43" spans="1:12" x14ac:dyDescent="0.35">
      <c r="A43" s="149" t="s">
        <v>3</v>
      </c>
      <c r="B43" s="30">
        <v>866</v>
      </c>
      <c r="C43" s="30">
        <v>879</v>
      </c>
      <c r="D43" s="120">
        <f t="shared" si="2"/>
        <v>13</v>
      </c>
      <c r="E43" s="113">
        <f t="shared" si="1"/>
        <v>1.5011547344110854</v>
      </c>
      <c r="H43" s="124"/>
      <c r="I43" s="30"/>
      <c r="J43" s="30"/>
      <c r="K43" s="30"/>
      <c r="L43" s="68"/>
    </row>
    <row r="44" spans="1:12" ht="29" x14ac:dyDescent="0.35">
      <c r="A44" s="149" t="s">
        <v>667</v>
      </c>
      <c r="B44" s="30">
        <v>126</v>
      </c>
      <c r="C44" s="15">
        <v>126</v>
      </c>
      <c r="D44" s="120">
        <f>C44-B44</f>
        <v>0</v>
      </c>
      <c r="E44" s="113">
        <f>((C44-B44)/B44)*100</f>
        <v>0</v>
      </c>
      <c r="H44" s="124"/>
      <c r="I44" s="30"/>
      <c r="J44" s="30"/>
      <c r="K44" s="30"/>
      <c r="L44" s="68"/>
    </row>
    <row r="45" spans="1:12" x14ac:dyDescent="0.35">
      <c r="A45" s="149" t="s">
        <v>43</v>
      </c>
      <c r="B45" s="30">
        <v>2017</v>
      </c>
      <c r="C45" s="15">
        <v>2017</v>
      </c>
      <c r="D45" s="120">
        <f>C45-B45</f>
        <v>0</v>
      </c>
      <c r="E45" s="113">
        <f>((C45-B45)/B45)*100</f>
        <v>0</v>
      </c>
      <c r="H45" s="124"/>
      <c r="I45" s="30"/>
      <c r="J45" s="30"/>
      <c r="K45" s="30"/>
      <c r="L45" s="68"/>
    </row>
    <row r="46" spans="1:12" x14ac:dyDescent="0.35">
      <c r="A46" s="149" t="s">
        <v>4</v>
      </c>
      <c r="B46" s="30">
        <v>115</v>
      </c>
      <c r="C46" s="30">
        <v>115</v>
      </c>
      <c r="D46" s="120">
        <f t="shared" si="2"/>
        <v>0</v>
      </c>
      <c r="E46" s="113">
        <f t="shared" si="1"/>
        <v>0</v>
      </c>
      <c r="H46" s="124"/>
      <c r="I46" s="30"/>
      <c r="J46" s="30"/>
      <c r="K46" s="30"/>
      <c r="L46" s="68"/>
    </row>
    <row r="47" spans="1:12" x14ac:dyDescent="0.35">
      <c r="A47" s="149" t="s">
        <v>5</v>
      </c>
      <c r="B47" s="30">
        <v>197</v>
      </c>
      <c r="C47" s="30">
        <v>197</v>
      </c>
      <c r="D47" s="120">
        <f t="shared" si="2"/>
        <v>0</v>
      </c>
      <c r="E47" s="113">
        <f t="shared" si="1"/>
        <v>0</v>
      </c>
      <c r="H47" s="124"/>
      <c r="I47" s="30"/>
      <c r="J47" s="30"/>
      <c r="K47" s="30"/>
      <c r="L47" s="68"/>
    </row>
    <row r="48" spans="1:12" x14ac:dyDescent="0.35">
      <c r="A48" s="149" t="s">
        <v>6</v>
      </c>
      <c r="B48" s="30">
        <v>52</v>
      </c>
      <c r="C48" s="30">
        <v>47</v>
      </c>
      <c r="D48" s="120">
        <f t="shared" si="2"/>
        <v>-5</v>
      </c>
      <c r="E48" s="113">
        <f t="shared" si="1"/>
        <v>-9.6153846153846168</v>
      </c>
      <c r="H48" s="124"/>
      <c r="I48" s="30"/>
      <c r="J48" s="30"/>
      <c r="K48" s="30"/>
      <c r="L48" s="68"/>
    </row>
    <row r="49" spans="1:14" x14ac:dyDescent="0.35">
      <c r="A49" s="149" t="s">
        <v>668</v>
      </c>
      <c r="B49" s="30">
        <v>5</v>
      </c>
      <c r="C49" s="15">
        <v>5</v>
      </c>
      <c r="D49" s="120">
        <f t="shared" si="2"/>
        <v>0</v>
      </c>
      <c r="E49" s="113">
        <f t="shared" si="1"/>
        <v>0</v>
      </c>
      <c r="H49" s="124"/>
      <c r="I49" s="30"/>
      <c r="J49" s="30"/>
      <c r="K49" s="30"/>
      <c r="L49" s="68"/>
    </row>
    <row r="50" spans="1:14" x14ac:dyDescent="0.35">
      <c r="A50" s="149" t="s">
        <v>20</v>
      </c>
      <c r="B50" s="30">
        <v>51</v>
      </c>
      <c r="C50" s="15">
        <v>51</v>
      </c>
      <c r="D50" s="120">
        <f t="shared" si="2"/>
        <v>0</v>
      </c>
      <c r="E50" s="113">
        <f t="shared" si="1"/>
        <v>0</v>
      </c>
      <c r="H50" s="124"/>
      <c r="I50" s="15"/>
      <c r="J50" s="15"/>
      <c r="K50" s="15"/>
      <c r="L50" s="68"/>
    </row>
    <row r="51" spans="1:14" ht="15" thickBot="1" x14ac:dyDescent="0.4">
      <c r="A51" s="148"/>
      <c r="B51" s="115">
        <f>SUM(B41:B50)</f>
        <v>13514</v>
      </c>
      <c r="C51" s="115">
        <f>SUM(C41:C50)</f>
        <v>13481</v>
      </c>
      <c r="D51" s="121">
        <f t="shared" si="2"/>
        <v>-33</v>
      </c>
      <c r="E51" s="114">
        <f t="shared" si="1"/>
        <v>-0.24419120911647182</v>
      </c>
      <c r="H51" s="124"/>
      <c r="I51" s="15"/>
      <c r="J51" s="15"/>
      <c r="K51" s="15"/>
      <c r="L51" s="68"/>
    </row>
    <row r="52" spans="1:14" x14ac:dyDescent="0.35">
      <c r="A52" s="152"/>
      <c r="B52" s="118"/>
      <c r="C52" s="118"/>
      <c r="D52" s="118"/>
      <c r="E52" s="118"/>
      <c r="I52" s="68"/>
      <c r="J52" s="68"/>
      <c r="K52" s="68"/>
      <c r="L52" s="68"/>
    </row>
    <row r="53" spans="1:14" ht="15" thickBot="1" x14ac:dyDescent="0.4"/>
    <row r="54" spans="1:14" ht="49.5" customHeight="1" x14ac:dyDescent="0.4">
      <c r="A54" s="144" t="s">
        <v>669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4"/>
    </row>
    <row r="55" spans="1:14" ht="43.5" x14ac:dyDescent="0.35">
      <c r="A55" s="154"/>
      <c r="B55" s="81" t="s">
        <v>40</v>
      </c>
      <c r="C55" s="81" t="s">
        <v>2</v>
      </c>
      <c r="D55" s="82" t="s">
        <v>3</v>
      </c>
      <c r="E55" s="192" t="s">
        <v>670</v>
      </c>
      <c r="F55" s="133" t="s">
        <v>43</v>
      </c>
      <c r="G55" s="81" t="s">
        <v>42</v>
      </c>
      <c r="H55" s="82" t="s">
        <v>48</v>
      </c>
      <c r="I55" s="82" t="s">
        <v>49</v>
      </c>
      <c r="J55" s="82" t="s">
        <v>50</v>
      </c>
      <c r="K55" s="82" t="s">
        <v>668</v>
      </c>
      <c r="L55" s="82" t="s">
        <v>20</v>
      </c>
      <c r="M55" s="193" t="s">
        <v>44</v>
      </c>
    </row>
    <row r="56" spans="1:14" x14ac:dyDescent="0.35">
      <c r="A56" s="145" t="s">
        <v>32</v>
      </c>
      <c r="B56" s="84">
        <v>694</v>
      </c>
      <c r="C56" s="84">
        <v>1004</v>
      </c>
      <c r="D56" s="84">
        <v>117</v>
      </c>
      <c r="E56" s="134">
        <v>16</v>
      </c>
      <c r="F56">
        <v>502</v>
      </c>
      <c r="G56" s="84">
        <f>SUM(B56:F56)</f>
        <v>2333</v>
      </c>
      <c r="H56" s="84">
        <v>21</v>
      </c>
      <c r="I56" s="84">
        <v>28</v>
      </c>
      <c r="J56" s="84">
        <v>10</v>
      </c>
      <c r="K56" s="84">
        <v>1</v>
      </c>
      <c r="L56" s="84">
        <v>41</v>
      </c>
      <c r="M56" s="194">
        <f>SUM(G56:L56)</f>
        <v>2434</v>
      </c>
    </row>
    <row r="57" spans="1:14" x14ac:dyDescent="0.35">
      <c r="A57" s="145" t="s">
        <v>33</v>
      </c>
      <c r="B57" s="84">
        <v>664</v>
      </c>
      <c r="C57" s="84">
        <v>1039</v>
      </c>
      <c r="D57" s="84">
        <v>118</v>
      </c>
      <c r="E57" s="134">
        <v>17</v>
      </c>
      <c r="F57">
        <v>364</v>
      </c>
      <c r="G57" s="84">
        <f t="shared" ref="G57:G62" si="3">SUM(B57:F57)</f>
        <v>2202</v>
      </c>
      <c r="H57" s="84">
        <v>24</v>
      </c>
      <c r="I57" s="84">
        <v>41</v>
      </c>
      <c r="J57" s="84">
        <v>5</v>
      </c>
      <c r="K57" s="84">
        <v>0</v>
      </c>
      <c r="L57" s="84">
        <v>0</v>
      </c>
      <c r="M57" s="194">
        <f t="shared" ref="M57:M62" si="4">SUM(G57:L57)</f>
        <v>2272</v>
      </c>
    </row>
    <row r="58" spans="1:14" x14ac:dyDescent="0.35">
      <c r="A58" s="145" t="s">
        <v>34</v>
      </c>
      <c r="B58" s="84">
        <v>753</v>
      </c>
      <c r="C58" s="84">
        <v>1028</v>
      </c>
      <c r="D58" s="84">
        <v>144</v>
      </c>
      <c r="E58" s="134">
        <v>21</v>
      </c>
      <c r="F58">
        <v>304</v>
      </c>
      <c r="G58" s="84">
        <f t="shared" si="3"/>
        <v>2250</v>
      </c>
      <c r="H58" s="84">
        <v>24</v>
      </c>
      <c r="I58" s="84">
        <v>23</v>
      </c>
      <c r="J58" s="84">
        <v>12</v>
      </c>
      <c r="K58" s="84">
        <v>0</v>
      </c>
      <c r="L58" s="84">
        <v>0</v>
      </c>
      <c r="M58" s="194">
        <f t="shared" si="4"/>
        <v>2309</v>
      </c>
    </row>
    <row r="59" spans="1:14" x14ac:dyDescent="0.35">
      <c r="A59" s="145" t="s">
        <v>35</v>
      </c>
      <c r="B59" s="84">
        <v>567</v>
      </c>
      <c r="C59" s="84">
        <v>887</v>
      </c>
      <c r="D59" s="84">
        <v>138</v>
      </c>
      <c r="E59" s="134">
        <v>20</v>
      </c>
      <c r="F59">
        <v>288</v>
      </c>
      <c r="G59" s="84">
        <f t="shared" si="3"/>
        <v>1900</v>
      </c>
      <c r="H59" s="84">
        <v>13</v>
      </c>
      <c r="I59" s="84">
        <v>23</v>
      </c>
      <c r="J59" s="84">
        <v>5</v>
      </c>
      <c r="K59" s="84">
        <v>0</v>
      </c>
      <c r="L59" s="84">
        <v>1</v>
      </c>
      <c r="M59" s="194">
        <f t="shared" si="4"/>
        <v>1942</v>
      </c>
    </row>
    <row r="60" spans="1:14" x14ac:dyDescent="0.35">
      <c r="A60" s="145" t="s">
        <v>36</v>
      </c>
      <c r="B60" s="84">
        <v>425</v>
      </c>
      <c r="C60" s="84">
        <v>598</v>
      </c>
      <c r="D60" s="84">
        <v>106</v>
      </c>
      <c r="E60" s="134">
        <v>17</v>
      </c>
      <c r="F60">
        <v>108</v>
      </c>
      <c r="G60" s="84">
        <f t="shared" si="3"/>
        <v>1254</v>
      </c>
      <c r="H60" s="84">
        <v>7</v>
      </c>
      <c r="I60" s="84">
        <v>22</v>
      </c>
      <c r="J60" s="84">
        <v>8</v>
      </c>
      <c r="K60" s="84">
        <v>2</v>
      </c>
      <c r="L60" s="84">
        <v>1</v>
      </c>
      <c r="M60" s="194">
        <f t="shared" si="4"/>
        <v>1294</v>
      </c>
    </row>
    <row r="61" spans="1:14" x14ac:dyDescent="0.35">
      <c r="A61" s="145" t="s">
        <v>37</v>
      </c>
      <c r="B61" s="84">
        <v>387</v>
      </c>
      <c r="C61" s="84">
        <v>519</v>
      </c>
      <c r="D61" s="84">
        <v>86</v>
      </c>
      <c r="E61" s="134">
        <v>10</v>
      </c>
      <c r="F61">
        <v>127</v>
      </c>
      <c r="G61" s="84">
        <f t="shared" si="3"/>
        <v>1129</v>
      </c>
      <c r="H61" s="84">
        <v>12</v>
      </c>
      <c r="I61" s="84">
        <v>21</v>
      </c>
      <c r="J61" s="84">
        <v>5</v>
      </c>
      <c r="K61" s="84">
        <v>0</v>
      </c>
      <c r="L61" s="84">
        <v>0</v>
      </c>
      <c r="M61" s="194">
        <f t="shared" si="4"/>
        <v>1167</v>
      </c>
    </row>
    <row r="62" spans="1:14" x14ac:dyDescent="0.35">
      <c r="A62" s="145" t="s">
        <v>38</v>
      </c>
      <c r="B62" s="84">
        <v>581</v>
      </c>
      <c r="C62" s="84">
        <v>898</v>
      </c>
      <c r="D62" s="84">
        <v>170</v>
      </c>
      <c r="E62" s="134">
        <v>25</v>
      </c>
      <c r="F62">
        <v>306</v>
      </c>
      <c r="G62" s="84">
        <f t="shared" si="3"/>
        <v>1980</v>
      </c>
      <c r="H62" s="84">
        <v>14</v>
      </c>
      <c r="I62" s="84">
        <v>39</v>
      </c>
      <c r="J62" s="84">
        <v>2</v>
      </c>
      <c r="K62" s="84">
        <v>2</v>
      </c>
      <c r="L62" s="84">
        <v>8</v>
      </c>
      <c r="M62" s="194">
        <f t="shared" si="4"/>
        <v>2045</v>
      </c>
    </row>
    <row r="63" spans="1:14" ht="15" thickBot="1" x14ac:dyDescent="0.4">
      <c r="A63" s="151"/>
      <c r="B63" s="195">
        <f>SUM(B56:B62)</f>
        <v>4071</v>
      </c>
      <c r="C63" s="195">
        <f>SUM(C56:C62)</f>
        <v>5973</v>
      </c>
      <c r="D63" s="195">
        <f t="shared" ref="D63:L63" si="5">SUM(D56:D62)</f>
        <v>879</v>
      </c>
      <c r="E63" s="196">
        <f t="shared" si="5"/>
        <v>126</v>
      </c>
      <c r="F63" s="195">
        <f t="shared" si="5"/>
        <v>1999</v>
      </c>
      <c r="G63" s="195">
        <f>SUM(B63:F63)</f>
        <v>13048</v>
      </c>
      <c r="H63" s="195">
        <f t="shared" si="5"/>
        <v>115</v>
      </c>
      <c r="I63" s="195">
        <f t="shared" si="5"/>
        <v>197</v>
      </c>
      <c r="J63" s="195">
        <f t="shared" si="5"/>
        <v>47</v>
      </c>
      <c r="K63" s="195">
        <f t="shared" si="5"/>
        <v>5</v>
      </c>
      <c r="L63" s="195">
        <f t="shared" si="5"/>
        <v>51</v>
      </c>
      <c r="M63" s="197">
        <f t="shared" ref="M63" si="6">SUM(G63:L63)</f>
        <v>13463</v>
      </c>
    </row>
    <row r="64" spans="1:14" x14ac:dyDescent="0.35">
      <c r="L64" s="10"/>
      <c r="M64" s="10"/>
      <c r="N64" s="10"/>
    </row>
    <row r="96" ht="15" thickBot="1" x14ac:dyDescent="0.4"/>
    <row r="97" spans="1:9" ht="34.5" thickBot="1" x14ac:dyDescent="0.45">
      <c r="A97" s="153" t="s">
        <v>480</v>
      </c>
      <c r="B97" s="74"/>
      <c r="E97" s="91" t="s">
        <v>584</v>
      </c>
      <c r="F97" s="79"/>
      <c r="G97" s="79"/>
      <c r="H97" s="74"/>
      <c r="I97" s="74"/>
    </row>
    <row r="98" spans="1:9" ht="15" thickTop="1" x14ac:dyDescent="0.35">
      <c r="A98" s="145" t="s">
        <v>32</v>
      </c>
      <c r="B98" s="54">
        <v>37</v>
      </c>
      <c r="E98" s="169" t="s">
        <v>654</v>
      </c>
      <c r="H98">
        <v>36</v>
      </c>
      <c r="I98" s="54"/>
    </row>
    <row r="99" spans="1:9" x14ac:dyDescent="0.35">
      <c r="A99" s="145" t="s">
        <v>33</v>
      </c>
      <c r="B99" s="54">
        <v>41</v>
      </c>
      <c r="E99" s="169" t="s">
        <v>604</v>
      </c>
      <c r="H99">
        <v>155</v>
      </c>
      <c r="I99" s="54"/>
    </row>
    <row r="100" spans="1:9" x14ac:dyDescent="0.35">
      <c r="A100" s="145" t="s">
        <v>34</v>
      </c>
      <c r="B100" s="54">
        <v>49</v>
      </c>
      <c r="E100" s="169" t="s">
        <v>605</v>
      </c>
      <c r="H100">
        <v>50</v>
      </c>
      <c r="I100" s="54"/>
    </row>
    <row r="101" spans="1:9" x14ac:dyDescent="0.35">
      <c r="A101" s="145" t="s">
        <v>35</v>
      </c>
      <c r="B101" s="54">
        <v>40</v>
      </c>
      <c r="E101" s="169" t="s">
        <v>606</v>
      </c>
      <c r="H101" s="198">
        <v>17</v>
      </c>
      <c r="I101" s="54"/>
    </row>
    <row r="102" spans="1:9" ht="15" thickBot="1" x14ac:dyDescent="0.4">
      <c r="A102" s="145" t="s">
        <v>36</v>
      </c>
      <c r="B102" s="54">
        <v>27</v>
      </c>
      <c r="E102" s="170"/>
      <c r="F102" s="171"/>
      <c r="G102" s="171"/>
      <c r="H102" s="51">
        <f>SUM(H98:H101)</f>
        <v>258</v>
      </c>
      <c r="I102" s="125"/>
    </row>
    <row r="103" spans="1:9" x14ac:dyDescent="0.35">
      <c r="A103" s="145" t="s">
        <v>37</v>
      </c>
      <c r="B103" s="54">
        <v>26</v>
      </c>
    </row>
    <row r="104" spans="1:9" x14ac:dyDescent="0.35">
      <c r="A104" s="155" t="s">
        <v>38</v>
      </c>
      <c r="B104" s="132">
        <v>38</v>
      </c>
    </row>
    <row r="105" spans="1:9" ht="15" thickBot="1" x14ac:dyDescent="0.4">
      <c r="A105" s="151"/>
      <c r="B105" s="125">
        <f>SUM(B98:B104)</f>
        <v>258</v>
      </c>
    </row>
    <row r="107" spans="1:9" ht="15" thickBot="1" x14ac:dyDescent="0.4"/>
    <row r="108" spans="1:9" x14ac:dyDescent="0.35">
      <c r="A108" s="285" t="s">
        <v>656</v>
      </c>
      <c r="B108" s="286"/>
      <c r="C108" s="286"/>
      <c r="D108" s="286"/>
      <c r="E108" s="99">
        <v>7</v>
      </c>
    </row>
    <row r="109" spans="1:9" x14ac:dyDescent="0.35">
      <c r="A109" s="287" t="s">
        <v>657</v>
      </c>
      <c r="B109" s="251"/>
      <c r="C109" s="251"/>
      <c r="D109" s="251"/>
      <c r="E109" s="100">
        <v>14</v>
      </c>
    </row>
    <row r="110" spans="1:9" x14ac:dyDescent="0.35">
      <c r="A110" s="287" t="s">
        <v>658</v>
      </c>
      <c r="B110" s="251"/>
      <c r="C110" s="251"/>
      <c r="D110" s="251"/>
      <c r="E110" s="101">
        <v>10</v>
      </c>
    </row>
    <row r="111" spans="1:9" ht="15" thickBot="1" x14ac:dyDescent="0.4">
      <c r="A111" s="288" t="s">
        <v>659</v>
      </c>
      <c r="B111" s="289"/>
      <c r="C111" s="289"/>
      <c r="D111" s="289"/>
      <c r="E111" s="102">
        <v>15</v>
      </c>
    </row>
    <row r="112" spans="1:9" ht="15" thickBot="1" x14ac:dyDescent="0.4"/>
    <row r="113" spans="1:43" ht="68.5" thickBot="1" x14ac:dyDescent="0.45">
      <c r="A113" s="153" t="s">
        <v>102</v>
      </c>
      <c r="B113" s="92"/>
      <c r="C113" s="92"/>
      <c r="D113" s="79"/>
      <c r="E113" s="79"/>
      <c r="F113" s="79"/>
      <c r="G113" s="79"/>
      <c r="H113" s="79"/>
      <c r="I113" s="79"/>
      <c r="J113" s="79"/>
      <c r="K113" s="79"/>
      <c r="L113" s="74"/>
    </row>
    <row r="114" spans="1:43" ht="15.5" thickTop="1" thickBot="1" x14ac:dyDescent="0.4">
      <c r="A114" s="176" t="s">
        <v>655</v>
      </c>
      <c r="B114" s="176" t="s">
        <v>639</v>
      </c>
      <c r="C114" s="176" t="s">
        <v>637</v>
      </c>
      <c r="D114" s="176" t="s">
        <v>607</v>
      </c>
      <c r="E114" s="72" t="s">
        <v>592</v>
      </c>
      <c r="F114" s="72" t="s">
        <v>660</v>
      </c>
      <c r="G114" s="72" t="s">
        <v>645</v>
      </c>
      <c r="H114" s="72">
        <v>2022</v>
      </c>
      <c r="I114" s="72" t="s">
        <v>516</v>
      </c>
      <c r="J114" s="72" t="s">
        <v>495</v>
      </c>
      <c r="K114" s="72"/>
      <c r="L114" s="94" t="s">
        <v>44</v>
      </c>
    </row>
    <row r="115" spans="1:43" ht="15.5" thickTop="1" thickBot="1" x14ac:dyDescent="0.4">
      <c r="A115" s="157">
        <v>25</v>
      </c>
      <c r="B115" s="140">
        <v>20</v>
      </c>
      <c r="C115" s="96">
        <v>5</v>
      </c>
      <c r="D115" s="96">
        <v>8</v>
      </c>
      <c r="E115" s="96">
        <v>5</v>
      </c>
      <c r="F115" s="96">
        <v>11</v>
      </c>
      <c r="G115" s="96">
        <v>11</v>
      </c>
      <c r="H115" s="96">
        <v>2</v>
      </c>
      <c r="I115" s="96">
        <v>6</v>
      </c>
      <c r="J115" s="96">
        <v>7</v>
      </c>
      <c r="K115" s="96"/>
      <c r="L115" s="97">
        <f>SUM(A115:J115)</f>
        <v>100</v>
      </c>
    </row>
    <row r="116" spans="1:43" ht="15" thickBot="1" x14ac:dyDescent="0.4"/>
    <row r="117" spans="1:43" ht="15.5" x14ac:dyDescent="0.35">
      <c r="A117" s="318" t="s">
        <v>661</v>
      </c>
      <c r="B117" s="319"/>
      <c r="C117" s="319"/>
      <c r="D117" s="319"/>
      <c r="E117" s="319"/>
      <c r="F117" s="319"/>
      <c r="G117" s="319"/>
      <c r="H117" s="319"/>
      <c r="I117" s="319"/>
      <c r="J117" s="320"/>
      <c r="K117" s="191"/>
    </row>
    <row r="118" spans="1:43" ht="18.5" x14ac:dyDescent="0.35">
      <c r="A118" s="321" t="s">
        <v>655</v>
      </c>
      <c r="B118" s="322"/>
      <c r="C118" s="322"/>
      <c r="D118" s="322"/>
      <c r="E118" s="323">
        <v>44980</v>
      </c>
      <c r="F118" s="324"/>
      <c r="G118" s="324"/>
      <c r="H118" s="324"/>
      <c r="I118" s="324"/>
      <c r="J118" s="325"/>
      <c r="K118" s="199"/>
      <c r="M118" s="165"/>
      <c r="N118" s="165"/>
      <c r="O118" s="165"/>
      <c r="P118" s="164"/>
      <c r="Q118" s="165"/>
      <c r="R118" s="165"/>
      <c r="S118" s="165"/>
      <c r="T118" s="165"/>
      <c r="U118" s="165"/>
      <c r="W118" s="164"/>
      <c r="X118" s="165"/>
      <c r="Y118" s="165"/>
      <c r="Z118" s="165"/>
      <c r="AA118" s="164"/>
      <c r="AB118" s="165"/>
      <c r="AC118" s="165"/>
      <c r="AD118" s="165"/>
      <c r="AE118" s="165"/>
      <c r="AF118" s="165"/>
      <c r="AH118" s="164"/>
      <c r="AI118" s="165"/>
      <c r="AJ118" s="165"/>
      <c r="AK118" s="165"/>
      <c r="AL118" s="164"/>
      <c r="AM118" s="165"/>
      <c r="AN118" s="165"/>
      <c r="AO118" s="165"/>
      <c r="AP118" s="165"/>
      <c r="AQ118" s="165"/>
    </row>
    <row r="119" spans="1:43" x14ac:dyDescent="0.35">
      <c r="A119" s="326" t="s">
        <v>114</v>
      </c>
      <c r="B119" s="327"/>
      <c r="C119" s="328" t="s">
        <v>115</v>
      </c>
      <c r="D119" s="328"/>
      <c r="E119" s="329" t="s">
        <v>114</v>
      </c>
      <c r="F119" s="328"/>
      <c r="G119" s="327"/>
      <c r="H119" s="328" t="s">
        <v>115</v>
      </c>
      <c r="I119" s="328"/>
      <c r="J119" s="330"/>
      <c r="K119" s="184"/>
      <c r="M119" s="163"/>
      <c r="N119" s="163"/>
      <c r="O119" s="163"/>
      <c r="P119" s="163"/>
      <c r="Q119" s="163"/>
      <c r="R119" s="163"/>
      <c r="S119" s="163"/>
      <c r="T119" s="163"/>
      <c r="U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</row>
    <row r="120" spans="1:43" x14ac:dyDescent="0.35">
      <c r="A120" s="200" t="s">
        <v>1</v>
      </c>
      <c r="B120" s="201">
        <v>78</v>
      </c>
      <c r="C120" s="202" t="s">
        <v>32</v>
      </c>
      <c r="D120" s="189">
        <v>33</v>
      </c>
      <c r="E120" s="203" t="s">
        <v>1</v>
      </c>
      <c r="F120" s="189"/>
      <c r="G120" s="201">
        <v>84</v>
      </c>
      <c r="H120" s="202" t="s">
        <v>32</v>
      </c>
      <c r="I120" s="189"/>
      <c r="J120" s="190">
        <v>40</v>
      </c>
      <c r="M120" s="12"/>
      <c r="N120" s="55"/>
      <c r="P120" s="142"/>
      <c r="R120" s="12"/>
      <c r="S120" s="55"/>
      <c r="W120" s="142"/>
      <c r="X120" s="12"/>
      <c r="Y120" s="55"/>
      <c r="AA120" s="142"/>
      <c r="AC120" s="12"/>
      <c r="AD120" s="55"/>
      <c r="AH120" s="142"/>
      <c r="AI120" s="12"/>
      <c r="AJ120" s="55"/>
      <c r="AL120" s="142"/>
      <c r="AN120" s="12"/>
      <c r="AO120" s="55"/>
    </row>
    <row r="121" spans="1:43" x14ac:dyDescent="0.35">
      <c r="A121" s="158" t="s">
        <v>2</v>
      </c>
      <c r="B121" s="137">
        <v>49</v>
      </c>
      <c r="C121" s="55" t="s">
        <v>116</v>
      </c>
      <c r="D121">
        <v>16</v>
      </c>
      <c r="E121" s="204" t="s">
        <v>2</v>
      </c>
      <c r="G121" s="137">
        <v>49</v>
      </c>
      <c r="H121" s="55" t="s">
        <v>116</v>
      </c>
      <c r="J121" s="54">
        <v>28</v>
      </c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3</v>
      </c>
      <c r="B122" s="137">
        <v>19</v>
      </c>
      <c r="C122" s="55" t="s">
        <v>34</v>
      </c>
      <c r="D122">
        <v>35</v>
      </c>
      <c r="E122" s="204" t="s">
        <v>3</v>
      </c>
      <c r="G122" s="137">
        <v>50</v>
      </c>
      <c r="H122" s="55" t="s">
        <v>34</v>
      </c>
      <c r="J122" s="54">
        <v>35</v>
      </c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4</v>
      </c>
      <c r="B123" s="137">
        <v>4</v>
      </c>
      <c r="C123" s="55" t="s">
        <v>35</v>
      </c>
      <c r="D123">
        <v>21</v>
      </c>
      <c r="E123" s="204" t="s">
        <v>4</v>
      </c>
      <c r="G123" s="137">
        <v>6</v>
      </c>
      <c r="H123" s="55" t="s">
        <v>35</v>
      </c>
      <c r="J123" s="54">
        <v>30</v>
      </c>
      <c r="M123" s="12"/>
      <c r="N123" s="55"/>
      <c r="P123" s="142"/>
      <c r="R123" s="12"/>
      <c r="S123" s="55"/>
      <c r="W123" s="142"/>
      <c r="X123" s="12"/>
      <c r="Y123" s="55"/>
      <c r="AA123" s="142"/>
      <c r="AC123" s="12"/>
      <c r="AD123" s="55"/>
      <c r="AH123" s="142"/>
      <c r="AI123" s="12"/>
      <c r="AJ123" s="55"/>
      <c r="AL123" s="142"/>
      <c r="AN123" s="12"/>
      <c r="AO123" s="55"/>
    </row>
    <row r="124" spans="1:43" x14ac:dyDescent="0.35">
      <c r="A124" s="158" t="s">
        <v>5</v>
      </c>
      <c r="B124" s="137">
        <v>4</v>
      </c>
      <c r="C124" s="56" t="s">
        <v>36</v>
      </c>
      <c r="D124">
        <v>12</v>
      </c>
      <c r="E124" s="204" t="s">
        <v>5</v>
      </c>
      <c r="G124" s="137">
        <v>3</v>
      </c>
      <c r="H124" s="56" t="s">
        <v>36</v>
      </c>
      <c r="J124" s="54">
        <v>20</v>
      </c>
      <c r="M124" s="12"/>
      <c r="N124" s="56"/>
      <c r="P124" s="142"/>
      <c r="R124" s="12"/>
      <c r="S124" s="56"/>
      <c r="W124" s="142"/>
      <c r="X124" s="12"/>
      <c r="Y124" s="56"/>
      <c r="AA124" s="142"/>
      <c r="AC124" s="12"/>
      <c r="AD124" s="56"/>
      <c r="AH124" s="142"/>
      <c r="AI124" s="12"/>
      <c r="AJ124" s="56"/>
      <c r="AL124" s="142"/>
      <c r="AN124" s="12"/>
      <c r="AO124" s="56"/>
    </row>
    <row r="125" spans="1:43" x14ac:dyDescent="0.35">
      <c r="A125" s="158" t="s">
        <v>6</v>
      </c>
      <c r="B125" s="137">
        <v>4</v>
      </c>
      <c r="C125" s="55" t="s">
        <v>37</v>
      </c>
      <c r="D125">
        <v>16</v>
      </c>
      <c r="E125" s="204" t="s">
        <v>6</v>
      </c>
      <c r="G125" s="137">
        <v>2</v>
      </c>
      <c r="H125" s="55" t="s">
        <v>37</v>
      </c>
      <c r="J125" s="54">
        <v>20</v>
      </c>
      <c r="M125" s="12"/>
      <c r="N125" s="55"/>
      <c r="P125" s="142"/>
      <c r="R125" s="12"/>
      <c r="S125" s="55"/>
      <c r="W125" s="142"/>
      <c r="X125" s="12"/>
      <c r="Y125" s="55"/>
      <c r="AA125" s="142"/>
      <c r="AC125" s="12"/>
      <c r="AD125" s="55"/>
      <c r="AH125" s="142"/>
      <c r="AI125" s="12"/>
      <c r="AJ125" s="55"/>
      <c r="AL125" s="142"/>
      <c r="AN125" s="12"/>
      <c r="AO125" s="55"/>
    </row>
    <row r="126" spans="1:43" x14ac:dyDescent="0.35">
      <c r="A126" s="158" t="s">
        <v>8</v>
      </c>
      <c r="B126" s="137">
        <v>0</v>
      </c>
      <c r="C126" s="55" t="s">
        <v>38</v>
      </c>
      <c r="D126">
        <v>25</v>
      </c>
      <c r="E126" s="204" t="s">
        <v>8</v>
      </c>
      <c r="G126" s="137">
        <v>0</v>
      </c>
      <c r="H126" s="55" t="s">
        <v>38</v>
      </c>
      <c r="J126" s="54">
        <v>21</v>
      </c>
      <c r="M126" s="12"/>
      <c r="N126" s="55"/>
      <c r="P126" s="142"/>
      <c r="R126" s="12"/>
      <c r="S126" s="55"/>
      <c r="W126" s="142"/>
      <c r="X126" s="12"/>
      <c r="Y126" s="55"/>
      <c r="AA126" s="142"/>
      <c r="AC126" s="12"/>
      <c r="AD126" s="55"/>
      <c r="AH126" s="142"/>
      <c r="AI126" s="12"/>
      <c r="AJ126" s="55"/>
      <c r="AL126" s="142"/>
      <c r="AN126" s="12"/>
      <c r="AO126" s="55"/>
    </row>
    <row r="127" spans="1:43" x14ac:dyDescent="0.35">
      <c r="A127" s="158" t="s">
        <v>20</v>
      </c>
      <c r="B127" s="137">
        <v>0</v>
      </c>
      <c r="E127" s="204" t="s">
        <v>20</v>
      </c>
      <c r="G127" s="137">
        <v>0</v>
      </c>
      <c r="J127" s="54"/>
      <c r="M127" s="12"/>
      <c r="P127" s="142"/>
      <c r="R127" s="12"/>
      <c r="W127" s="142"/>
      <c r="X127" s="12"/>
      <c r="AA127" s="142"/>
      <c r="AC127" s="12"/>
      <c r="AH127" s="142"/>
      <c r="AI127" s="12"/>
      <c r="AL127" s="142"/>
      <c r="AN127" s="12"/>
    </row>
    <row r="128" spans="1:43" x14ac:dyDescent="0.35">
      <c r="A128" s="154"/>
      <c r="B128" s="137"/>
      <c r="E128" s="205"/>
      <c r="G128" s="48"/>
      <c r="J128" s="54"/>
      <c r="M128" s="12"/>
      <c r="P128" s="142"/>
      <c r="R128" s="12"/>
      <c r="X128" s="12"/>
      <c r="AC128" s="12"/>
      <c r="AI128" s="12"/>
      <c r="AN128" s="12"/>
    </row>
    <row r="129" spans="1:43" ht="15" thickBot="1" x14ac:dyDescent="0.4">
      <c r="A129" s="151"/>
      <c r="B129" s="53">
        <f>SUM(B120:B128)</f>
        <v>158</v>
      </c>
      <c r="C129" s="51"/>
      <c r="D129" s="70">
        <f>SUM(D120:D128)</f>
        <v>158</v>
      </c>
      <c r="E129" s="206"/>
      <c r="F129" s="51"/>
      <c r="G129" s="53">
        <f>SUM(G120:G128)</f>
        <v>194</v>
      </c>
      <c r="H129" s="51"/>
      <c r="I129" s="51"/>
      <c r="J129" s="71">
        <f>SUM(J120:J126)</f>
        <v>194</v>
      </c>
      <c r="K129" s="117"/>
      <c r="M129" s="117"/>
      <c r="O129" s="58"/>
      <c r="R129" s="117"/>
      <c r="U129" s="117"/>
      <c r="X129" s="117"/>
      <c r="Z129" s="58"/>
      <c r="AC129" s="117"/>
      <c r="AF129" s="117"/>
      <c r="AI129" s="117"/>
      <c r="AK129" s="58"/>
      <c r="AN129" s="117"/>
      <c r="AQ129" s="117"/>
    </row>
    <row r="130" spans="1:43" ht="15" thickBot="1" x14ac:dyDescent="0.4">
      <c r="M130" s="12"/>
      <c r="N130" s="122"/>
      <c r="P130" s="56"/>
    </row>
    <row r="131" spans="1:43" ht="18.5" x14ac:dyDescent="0.35">
      <c r="A131" s="180" t="s">
        <v>653</v>
      </c>
      <c r="B131" s="181"/>
      <c r="C131" s="182"/>
      <c r="D131" s="173"/>
      <c r="E131" s="174"/>
      <c r="F131" s="174"/>
      <c r="G131" s="174"/>
      <c r="H131" s="174"/>
      <c r="I131" s="174"/>
      <c r="M131" s="12"/>
      <c r="N131" s="122"/>
      <c r="P131" s="56"/>
    </row>
    <row r="132" spans="1:43" x14ac:dyDescent="0.35">
      <c r="A132" s="316" t="s">
        <v>114</v>
      </c>
      <c r="B132" s="317"/>
      <c r="C132" s="184"/>
      <c r="D132" s="175"/>
      <c r="E132" s="188" t="s">
        <v>662</v>
      </c>
      <c r="F132" s="187"/>
      <c r="G132" s="187"/>
      <c r="H132" s="177">
        <f>G145</f>
        <v>0.89709413030880036</v>
      </c>
      <c r="I132" s="175"/>
      <c r="M132" s="12"/>
      <c r="N132" s="122"/>
      <c r="P132" s="56"/>
    </row>
    <row r="133" spans="1:43" x14ac:dyDescent="0.35">
      <c r="A133" s="158" t="s">
        <v>1</v>
      </c>
      <c r="B133" s="183">
        <f>(C17-271)/B17</f>
        <v>0.86560364464692485</v>
      </c>
      <c r="C133" s="55"/>
      <c r="D133" s="142"/>
      <c r="G133" s="55"/>
      <c r="M133" s="12"/>
      <c r="N133" s="122"/>
      <c r="P133" s="56"/>
    </row>
    <row r="134" spans="1:43" x14ac:dyDescent="0.35">
      <c r="A134" s="158" t="s">
        <v>2</v>
      </c>
      <c r="B134" s="183">
        <f>(C18-67)/B18</f>
        <v>0.9614195018720495</v>
      </c>
      <c r="C134" s="55"/>
      <c r="D134" s="142"/>
      <c r="G134" s="55"/>
      <c r="M134" s="12"/>
      <c r="N134" s="122"/>
      <c r="P134" s="56"/>
    </row>
    <row r="135" spans="1:43" x14ac:dyDescent="0.35">
      <c r="A135" s="158" t="s">
        <v>3</v>
      </c>
      <c r="B135" s="183">
        <f>(C19-180)/B19</f>
        <v>0.70964467005076137</v>
      </c>
      <c r="C135" s="55"/>
      <c r="E135" s="142"/>
      <c r="H135" s="55"/>
      <c r="M135" s="12"/>
      <c r="N135" s="122"/>
      <c r="P135" s="56"/>
    </row>
    <row r="136" spans="1:43" x14ac:dyDescent="0.35">
      <c r="A136" s="158" t="s">
        <v>4</v>
      </c>
      <c r="B136" s="183">
        <f>(C20-32)/B20</f>
        <v>0.59712230215827333</v>
      </c>
      <c r="C136" s="55"/>
      <c r="E136" s="142"/>
      <c r="H136" s="55"/>
      <c r="M136" s="12"/>
      <c r="N136" s="122"/>
      <c r="P136" s="56"/>
    </row>
    <row r="137" spans="1:43" x14ac:dyDescent="0.35">
      <c r="A137" s="158" t="s">
        <v>5</v>
      </c>
      <c r="B137" s="183">
        <f>(C21-13)/B21</f>
        <v>0.88888888888888884</v>
      </c>
      <c r="C137" s="56"/>
      <c r="E137" s="142"/>
      <c r="H137" s="56"/>
      <c r="M137" s="12"/>
      <c r="N137" s="122"/>
      <c r="P137" s="56"/>
    </row>
    <row r="138" spans="1:43" x14ac:dyDescent="0.35">
      <c r="A138" s="158" t="s">
        <v>6</v>
      </c>
      <c r="B138" s="183">
        <f>(C22-24)/B22</f>
        <v>0.29870129870129869</v>
      </c>
      <c r="C138" s="55"/>
      <c r="E138" s="142"/>
      <c r="H138" s="55"/>
      <c r="M138" s="12"/>
      <c r="N138" s="122"/>
      <c r="P138" s="56"/>
    </row>
    <row r="139" spans="1:43" x14ac:dyDescent="0.35">
      <c r="A139" s="158" t="s">
        <v>8</v>
      </c>
      <c r="B139" s="183">
        <f>(C23-1)/B23</f>
        <v>1.4606741573033708</v>
      </c>
      <c r="C139" s="55"/>
      <c r="E139" s="142"/>
      <c r="H139" s="55"/>
      <c r="M139" s="12"/>
      <c r="N139" s="122"/>
      <c r="P139" s="56"/>
    </row>
    <row r="140" spans="1:43" x14ac:dyDescent="0.35">
      <c r="A140" s="158" t="s">
        <v>20</v>
      </c>
      <c r="B140" s="183">
        <f>(C24-0)/B24</f>
        <v>1.0408163265306123</v>
      </c>
      <c r="C140" s="55"/>
      <c r="E140" s="142"/>
      <c r="H140" s="55"/>
      <c r="M140" s="12"/>
      <c r="N140" s="122"/>
      <c r="P140" s="56"/>
    </row>
    <row r="141" spans="1:43" ht="15" thickBot="1" x14ac:dyDescent="0.4">
      <c r="A141" s="179"/>
      <c r="B141" s="125"/>
      <c r="E141" s="142"/>
      <c r="H141" s="55"/>
      <c r="M141" s="12"/>
      <c r="N141" s="122"/>
      <c r="P141" s="56"/>
    </row>
    <row r="142" spans="1:43" x14ac:dyDescent="0.35">
      <c r="M142" s="12"/>
      <c r="N142" s="122"/>
      <c r="P142" s="56"/>
    </row>
    <row r="143" spans="1:43" ht="15" thickBot="1" x14ac:dyDescent="0.4">
      <c r="B143" s="51"/>
    </row>
    <row r="144" spans="1:43" ht="44.25" customHeight="1" x14ac:dyDescent="0.35">
      <c r="A144" s="159" t="s">
        <v>648</v>
      </c>
      <c r="B144" s="104">
        <f>B12</f>
        <v>46</v>
      </c>
      <c r="D144" s="300" t="s">
        <v>651</v>
      </c>
      <c r="E144" s="301"/>
      <c r="F144" s="302"/>
      <c r="G144" s="104">
        <f>D25</f>
        <v>-615</v>
      </c>
    </row>
    <row r="145" spans="1:17" ht="29" x14ac:dyDescent="0.35">
      <c r="A145" s="105" t="s">
        <v>511</v>
      </c>
      <c r="B145" s="101">
        <f>L115</f>
        <v>100</v>
      </c>
      <c r="D145" s="315" t="s">
        <v>652</v>
      </c>
      <c r="E145" s="267"/>
      <c r="F145" s="267"/>
      <c r="G145" s="177">
        <f>((C25-B146)/B25)</f>
        <v>0.89709413030880036</v>
      </c>
      <c r="N145" s="122"/>
      <c r="P145" s="55"/>
    </row>
    <row r="146" spans="1:17" ht="44" thickBot="1" x14ac:dyDescent="0.4">
      <c r="A146" s="105" t="s">
        <v>663</v>
      </c>
      <c r="B146" s="126">
        <v>628</v>
      </c>
      <c r="D146" s="276" t="s">
        <v>82</v>
      </c>
      <c r="E146" s="277"/>
      <c r="F146" s="277"/>
      <c r="G146" s="178">
        <f>B105</f>
        <v>258</v>
      </c>
      <c r="M146" s="12"/>
      <c r="N146" s="122"/>
      <c r="P146" s="55"/>
    </row>
    <row r="147" spans="1:17" ht="43.5" x14ac:dyDescent="0.35">
      <c r="A147" s="105" t="s">
        <v>671</v>
      </c>
      <c r="B147" s="101">
        <f>B129</f>
        <v>158</v>
      </c>
      <c r="M147" s="12"/>
      <c r="N147" s="122"/>
      <c r="P147" s="55"/>
    </row>
    <row r="148" spans="1:17" ht="29.5" thickBot="1" x14ac:dyDescent="0.4">
      <c r="A148" s="160" t="s">
        <v>672</v>
      </c>
      <c r="B148" s="109">
        <f>C25</f>
        <v>11464</v>
      </c>
      <c r="M148" s="12"/>
      <c r="N148" s="122"/>
      <c r="P148" s="55"/>
    </row>
    <row r="149" spans="1:17" x14ac:dyDescent="0.35">
      <c r="M149" s="12"/>
      <c r="N149" s="122"/>
      <c r="P149" s="56"/>
    </row>
    <row r="150" spans="1:17" x14ac:dyDescent="0.35">
      <c r="M150" s="12"/>
      <c r="N150" s="122"/>
      <c r="P150" s="56"/>
    </row>
    <row r="151" spans="1:17" ht="15" thickBot="1" x14ac:dyDescent="0.4">
      <c r="M151" s="12"/>
      <c r="N151" s="122"/>
      <c r="P151" s="55"/>
    </row>
    <row r="152" spans="1:17" ht="34.5" thickBot="1" x14ac:dyDescent="0.45">
      <c r="A152" s="144" t="s">
        <v>565</v>
      </c>
      <c r="B152" s="74">
        <v>684</v>
      </c>
      <c r="M152" s="12"/>
      <c r="N152" s="122"/>
      <c r="P152" s="55"/>
    </row>
    <row r="153" spans="1:17" ht="17" x14ac:dyDescent="0.4">
      <c r="A153" s="144" t="s">
        <v>566</v>
      </c>
      <c r="B153" s="74">
        <v>6</v>
      </c>
      <c r="N153" s="122"/>
      <c r="O153" s="12"/>
    </row>
    <row r="154" spans="1:17" ht="34" x14ac:dyDescent="0.4">
      <c r="A154" s="161" t="s">
        <v>567</v>
      </c>
      <c r="B154" s="54">
        <v>51</v>
      </c>
      <c r="N154" s="122"/>
      <c r="O154" s="12"/>
    </row>
    <row r="155" spans="1:17" ht="34.5" thickBot="1" x14ac:dyDescent="0.45">
      <c r="A155" s="162" t="s">
        <v>568</v>
      </c>
      <c r="B155" s="125">
        <v>62</v>
      </c>
      <c r="O155" s="117"/>
      <c r="Q155" s="58"/>
    </row>
    <row r="156" spans="1:17" ht="15" thickBot="1" x14ac:dyDescent="0.4"/>
    <row r="157" spans="1:17" ht="17" x14ac:dyDescent="0.4">
      <c r="A157" s="310" t="s">
        <v>626</v>
      </c>
      <c r="B157" s="311"/>
    </row>
    <row r="158" spans="1:17" ht="17" x14ac:dyDescent="0.4">
      <c r="A158" s="161" t="s">
        <v>618</v>
      </c>
      <c r="B158" s="54">
        <v>94</v>
      </c>
    </row>
    <row r="159" spans="1:17" ht="17" x14ac:dyDescent="0.4">
      <c r="A159" s="161" t="s">
        <v>623</v>
      </c>
      <c r="B159" s="54">
        <v>103</v>
      </c>
    </row>
    <row r="160" spans="1:17" ht="34" x14ac:dyDescent="0.4">
      <c r="A160" s="161" t="s">
        <v>619</v>
      </c>
      <c r="B160" s="54">
        <v>1</v>
      </c>
    </row>
    <row r="161" spans="1:2" ht="34" x14ac:dyDescent="0.4">
      <c r="A161" s="161" t="s">
        <v>620</v>
      </c>
      <c r="B161" s="54">
        <v>2</v>
      </c>
    </row>
    <row r="162" spans="1:2" ht="34" x14ac:dyDescent="0.4">
      <c r="A162" s="161" t="s">
        <v>621</v>
      </c>
      <c r="B162" s="54">
        <v>210</v>
      </c>
    </row>
    <row r="163" spans="1:2" ht="34" x14ac:dyDescent="0.4">
      <c r="A163" s="161" t="s">
        <v>622</v>
      </c>
      <c r="B163" s="54">
        <v>35</v>
      </c>
    </row>
    <row r="164" spans="1:2" ht="34" x14ac:dyDescent="0.4">
      <c r="A164" s="161" t="s">
        <v>624</v>
      </c>
      <c r="B164" s="54">
        <v>102</v>
      </c>
    </row>
    <row r="165" spans="1:2" ht="34" x14ac:dyDescent="0.4">
      <c r="A165" s="161" t="s">
        <v>625</v>
      </c>
      <c r="B165" s="54">
        <v>11</v>
      </c>
    </row>
    <row r="166" spans="1:2" ht="15" thickBot="1" x14ac:dyDescent="0.4">
      <c r="A166" s="151"/>
      <c r="B166" s="125">
        <f>SUM(B158:B165)</f>
        <v>558</v>
      </c>
    </row>
  </sheetData>
  <mergeCells count="19">
    <mergeCell ref="A132:B132"/>
    <mergeCell ref="D144:F144"/>
    <mergeCell ref="D145:F145"/>
    <mergeCell ref="D146:F146"/>
    <mergeCell ref="A157:B157"/>
    <mergeCell ref="A111:D111"/>
    <mergeCell ref="A117:J117"/>
    <mergeCell ref="A118:D118"/>
    <mergeCell ref="E118:J118"/>
    <mergeCell ref="A119:B119"/>
    <mergeCell ref="C119:D119"/>
    <mergeCell ref="E119:G119"/>
    <mergeCell ref="H119:J119"/>
    <mergeCell ref="A110:D110"/>
    <mergeCell ref="A15:D15"/>
    <mergeCell ref="A28:C28"/>
    <mergeCell ref="A39:E39"/>
    <mergeCell ref="A108:D108"/>
    <mergeCell ref="A109:D109"/>
  </mergeCells>
  <pageMargins left="0.7" right="0.7" top="0.75" bottom="0.75" header="0.3" footer="0.3"/>
  <ignoredErrors>
    <ignoredError sqref="M56:M62" formulaRange="1"/>
    <ignoredError sqref="G63" formula="1"/>
  </ignoredErrors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50AE9-0F55-4AB2-BF27-FFAA1C5C5F53}">
  <dimension ref="A2:AQ167"/>
  <sheetViews>
    <sheetView tabSelected="1" topLeftCell="A40" workbookViewId="0">
      <selection activeCell="H47" sqref="H47"/>
    </sheetView>
  </sheetViews>
  <sheetFormatPr defaultColWidth="9.1796875" defaultRowHeight="14.5" x14ac:dyDescent="0.35"/>
  <cols>
    <col min="1" max="1" width="18.4531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8.1796875" customWidth="1"/>
    <col min="7" max="7" width="9.7265625" customWidth="1"/>
    <col min="8" max="8" width="8" customWidth="1"/>
    <col min="10" max="10" width="9.7265625" bestFit="1" customWidth="1"/>
    <col min="11" max="11" width="7" customWidth="1"/>
    <col min="12" max="12" width="7.1796875" customWidth="1"/>
    <col min="13" max="13" width="8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12</v>
      </c>
    </row>
    <row r="5" spans="1:13" x14ac:dyDescent="0.35">
      <c r="A5" s="145" t="s">
        <v>2</v>
      </c>
      <c r="B5" s="54">
        <v>4</v>
      </c>
    </row>
    <row r="6" spans="1:13" x14ac:dyDescent="0.35">
      <c r="A6" s="145" t="s">
        <v>3</v>
      </c>
      <c r="B6" s="54">
        <v>4</v>
      </c>
    </row>
    <row r="7" spans="1:13" x14ac:dyDescent="0.35">
      <c r="A7" s="145" t="s">
        <v>4</v>
      </c>
      <c r="B7" s="54">
        <v>0</v>
      </c>
    </row>
    <row r="8" spans="1:13" x14ac:dyDescent="0.35">
      <c r="A8" s="145" t="s">
        <v>5</v>
      </c>
      <c r="B8" s="54">
        <v>2</v>
      </c>
    </row>
    <row r="9" spans="1:13" x14ac:dyDescent="0.35">
      <c r="A9" s="145" t="s">
        <v>6</v>
      </c>
      <c r="B9" s="54">
        <v>0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22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48" t="s">
        <v>17</v>
      </c>
      <c r="B15" s="249"/>
      <c r="C15" s="249"/>
      <c r="D15" s="250"/>
      <c r="E15" s="8"/>
      <c r="F15" s="112" t="s">
        <v>117</v>
      </c>
    </row>
    <row r="16" spans="1:13" ht="30.5" thickBot="1" x14ac:dyDescent="0.4">
      <c r="A16" s="148"/>
      <c r="B16" s="28" t="s">
        <v>533</v>
      </c>
      <c r="C16" s="28" t="s">
        <v>673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4394</v>
      </c>
      <c r="C17" s="30">
        <v>4053</v>
      </c>
      <c r="D17" s="143">
        <f>C17-B17</f>
        <v>-341</v>
      </c>
      <c r="M17" s="166"/>
    </row>
    <row r="18" spans="1:17" x14ac:dyDescent="0.35">
      <c r="A18" s="149" t="s">
        <v>2</v>
      </c>
      <c r="B18" s="30">
        <v>6164</v>
      </c>
      <c r="C18" s="30">
        <v>5954</v>
      </c>
      <c r="D18" s="143">
        <f t="shared" ref="D18:D25" si="0">C18-B18</f>
        <v>-210</v>
      </c>
      <c r="E18" s="12"/>
      <c r="M18" s="166"/>
    </row>
    <row r="19" spans="1:17" x14ac:dyDescent="0.35">
      <c r="A19" s="149" t="s">
        <v>3</v>
      </c>
      <c r="B19" s="30">
        <v>946</v>
      </c>
      <c r="C19" s="30">
        <v>865</v>
      </c>
      <c r="D19" s="143">
        <f t="shared" si="0"/>
        <v>-81</v>
      </c>
      <c r="E19" s="12"/>
      <c r="M19" s="166"/>
    </row>
    <row r="20" spans="1:17" x14ac:dyDescent="0.35">
      <c r="A20" s="149" t="s">
        <v>4</v>
      </c>
      <c r="B20" s="30">
        <v>136</v>
      </c>
      <c r="C20" s="30">
        <v>116</v>
      </c>
      <c r="D20" s="143">
        <f t="shared" si="0"/>
        <v>-20</v>
      </c>
      <c r="E20" s="12"/>
      <c r="M20" s="166"/>
    </row>
    <row r="21" spans="1:17" x14ac:dyDescent="0.35">
      <c r="A21" s="149" t="s">
        <v>5</v>
      </c>
      <c r="B21" s="30">
        <v>204</v>
      </c>
      <c r="C21" s="30">
        <v>197</v>
      </c>
      <c r="D21" s="143">
        <f t="shared" si="0"/>
        <v>-7</v>
      </c>
      <c r="E21" s="12"/>
      <c r="M21" s="166"/>
    </row>
    <row r="22" spans="1:17" x14ac:dyDescent="0.35">
      <c r="A22" s="149" t="s">
        <v>6</v>
      </c>
      <c r="B22" s="30">
        <v>70</v>
      </c>
      <c r="C22" s="30">
        <v>43</v>
      </c>
      <c r="D22" s="143">
        <f t="shared" si="0"/>
        <v>-27</v>
      </c>
      <c r="E22" s="12"/>
      <c r="M22" s="166"/>
      <c r="Q22" s="30"/>
    </row>
    <row r="23" spans="1:17" ht="14.25" customHeight="1" x14ac:dyDescent="0.35">
      <c r="A23" s="149" t="s">
        <v>664</v>
      </c>
      <c r="B23" s="30">
        <v>90</v>
      </c>
      <c r="C23" s="30">
        <v>131</v>
      </c>
      <c r="D23" s="143">
        <f t="shared" si="0"/>
        <v>41</v>
      </c>
      <c r="E23" s="12"/>
      <c r="M23" s="166"/>
    </row>
    <row r="24" spans="1:17" x14ac:dyDescent="0.35">
      <c r="A24" s="149" t="s">
        <v>20</v>
      </c>
      <c r="B24" s="30">
        <v>49</v>
      </c>
      <c r="C24" s="30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12053</v>
      </c>
      <c r="C25" s="37">
        <f>SUM(C17:C24)</f>
        <v>11410</v>
      </c>
      <c r="D25" s="21">
        <f t="shared" si="0"/>
        <v>-643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665</v>
      </c>
    </row>
    <row r="28" spans="1:17" ht="17" x14ac:dyDescent="0.4">
      <c r="A28" s="293" t="s">
        <v>459</v>
      </c>
      <c r="B28" s="294"/>
      <c r="C28" s="295"/>
      <c r="D28" s="117"/>
      <c r="E28" s="12"/>
    </row>
    <row r="29" spans="1:17" x14ac:dyDescent="0.35">
      <c r="A29" s="145" t="s">
        <v>1</v>
      </c>
      <c r="B29" s="30">
        <f>SUM(C17+C20)</f>
        <v>4169</v>
      </c>
      <c r="C29" s="128">
        <f>SUM((B29/B34))</f>
        <v>0.36538124452234882</v>
      </c>
      <c r="D29" s="117"/>
      <c r="E29" s="12"/>
    </row>
    <row r="30" spans="1:17" x14ac:dyDescent="0.35">
      <c r="A30" s="145" t="s">
        <v>2</v>
      </c>
      <c r="B30" s="30">
        <f>SUM(C18+C21)</f>
        <v>6151</v>
      </c>
      <c r="C30" s="128">
        <f>SUM(B30/B34)</f>
        <v>0.53908851884312003</v>
      </c>
      <c r="D30" s="117"/>
      <c r="E30" s="12"/>
    </row>
    <row r="31" spans="1:17" x14ac:dyDescent="0.35">
      <c r="A31" s="145" t="s">
        <v>3</v>
      </c>
      <c r="B31" s="30">
        <f>SUM(C19+C22)</f>
        <v>908</v>
      </c>
      <c r="C31" s="128">
        <f>SUM(B31/B34)</f>
        <v>7.9579316389132335E-2</v>
      </c>
      <c r="D31" s="117"/>
      <c r="E31" s="12"/>
    </row>
    <row r="32" spans="1:17" x14ac:dyDescent="0.35">
      <c r="A32" s="145" t="s">
        <v>8</v>
      </c>
      <c r="B32" s="15">
        <f>C23</f>
        <v>131</v>
      </c>
      <c r="C32" s="129">
        <f>SUM(B32/B34)</f>
        <v>1.1481156879929885E-2</v>
      </c>
      <c r="D32" s="117"/>
      <c r="E32" s="12"/>
    </row>
    <row r="33" spans="1:12" x14ac:dyDescent="0.35">
      <c r="A33" s="145" t="s">
        <v>20</v>
      </c>
      <c r="B33" s="15">
        <f>C24</f>
        <v>51</v>
      </c>
      <c r="C33" s="129">
        <f>SUM(B33/B34)</f>
        <v>4.4697633654688868E-3</v>
      </c>
      <c r="D33" s="117"/>
      <c r="E33" s="12"/>
    </row>
    <row r="34" spans="1:12" ht="15" thickBot="1" x14ac:dyDescent="0.4">
      <c r="A34" s="151"/>
      <c r="B34" s="127">
        <f>SUM(B29:B33)</f>
        <v>11410</v>
      </c>
      <c r="C34" s="130">
        <f>SUM(C29:C33)</f>
        <v>0.99999999999999989</v>
      </c>
      <c r="D34" s="117"/>
      <c r="E34" s="12"/>
    </row>
    <row r="35" spans="1:12" x14ac:dyDescent="0.35">
      <c r="B35" s="116"/>
      <c r="C35" s="116"/>
      <c r="D35" s="117"/>
      <c r="E35" s="12"/>
    </row>
    <row r="36" spans="1:12" x14ac:dyDescent="0.35">
      <c r="B36" s="116"/>
      <c r="C36" s="116"/>
      <c r="D36" s="117"/>
      <c r="E36" s="12"/>
    </row>
    <row r="37" spans="1:12" x14ac:dyDescent="0.35">
      <c r="B37" s="116"/>
      <c r="C37" s="116"/>
      <c r="D37" s="117"/>
      <c r="E37" s="12"/>
    </row>
    <row r="38" spans="1:12" ht="15" thickBot="1" x14ac:dyDescent="0.4"/>
    <row r="39" spans="1:12" ht="17" x14ac:dyDescent="0.4">
      <c r="A39" s="331" t="s">
        <v>666</v>
      </c>
      <c r="B39" s="332"/>
      <c r="C39" s="332"/>
      <c r="D39" s="332"/>
      <c r="E39" s="333"/>
    </row>
    <row r="40" spans="1:12" ht="39.75" customHeight="1" thickBot="1" x14ac:dyDescent="0.4">
      <c r="A40" s="154"/>
      <c r="B40" s="28" t="s">
        <v>655</v>
      </c>
      <c r="C40" s="28" t="s">
        <v>673</v>
      </c>
      <c r="D40" s="28" t="s">
        <v>430</v>
      </c>
      <c r="E40" s="225" t="s">
        <v>429</v>
      </c>
      <c r="I40" s="123"/>
      <c r="J40" s="123"/>
      <c r="K40" s="123"/>
    </row>
    <row r="41" spans="1:12" ht="15" thickTop="1" x14ac:dyDescent="0.35">
      <c r="A41" s="145" t="s">
        <v>1</v>
      </c>
      <c r="B41" s="30">
        <v>4071</v>
      </c>
      <c r="C41" s="30">
        <f t="shared" ref="C41:C43" si="1">C17</f>
        <v>4053</v>
      </c>
      <c r="D41" s="120">
        <f>C41-B41</f>
        <v>-18</v>
      </c>
      <c r="E41" s="226">
        <f t="shared" ref="E41:E50" si="2">((C41-B41)/B41)*100</f>
        <v>-0.44215180545320559</v>
      </c>
      <c r="H41" s="124"/>
      <c r="I41" s="30"/>
      <c r="J41" s="30"/>
      <c r="K41" s="30"/>
      <c r="L41" s="68"/>
    </row>
    <row r="42" spans="1:12" x14ac:dyDescent="0.35">
      <c r="A42" s="145" t="s">
        <v>2</v>
      </c>
      <c r="B42" s="30">
        <v>5973</v>
      </c>
      <c r="C42" s="30">
        <f t="shared" si="1"/>
        <v>5954</v>
      </c>
      <c r="D42" s="120">
        <f t="shared" ref="D42:D49" si="3">C42-B42</f>
        <v>-19</v>
      </c>
      <c r="E42" s="226">
        <f t="shared" si="2"/>
        <v>-0.31809810815335682</v>
      </c>
      <c r="H42" s="124"/>
      <c r="I42" s="30"/>
      <c r="J42" s="30"/>
      <c r="K42" s="30"/>
      <c r="L42" s="68"/>
    </row>
    <row r="43" spans="1:12" x14ac:dyDescent="0.35">
      <c r="A43" s="145" t="s">
        <v>3</v>
      </c>
      <c r="B43" s="30">
        <v>879</v>
      </c>
      <c r="C43" s="30">
        <f t="shared" si="1"/>
        <v>865</v>
      </c>
      <c r="D43" s="120">
        <f t="shared" si="3"/>
        <v>-14</v>
      </c>
      <c r="E43" s="226">
        <f t="shared" si="2"/>
        <v>-1.5927189988623434</v>
      </c>
      <c r="H43" s="124"/>
      <c r="I43" s="30"/>
      <c r="J43" s="30"/>
      <c r="K43" s="30"/>
      <c r="L43" s="68"/>
    </row>
    <row r="44" spans="1:12" ht="29" x14ac:dyDescent="0.35">
      <c r="A44" s="145" t="s">
        <v>667</v>
      </c>
      <c r="B44" s="30">
        <v>126</v>
      </c>
      <c r="C44" s="15">
        <v>126</v>
      </c>
      <c r="D44" s="120">
        <f>C44-B44</f>
        <v>0</v>
      </c>
      <c r="E44" s="226">
        <f>((C44-B44)/B44)*100</f>
        <v>0</v>
      </c>
      <c r="H44" s="124"/>
      <c r="I44" s="30"/>
      <c r="J44" s="30"/>
      <c r="K44" s="30"/>
      <c r="L44" s="68"/>
    </row>
    <row r="45" spans="1:12" x14ac:dyDescent="0.35">
      <c r="A45" s="145" t="s">
        <v>4</v>
      </c>
      <c r="B45" s="30">
        <v>115</v>
      </c>
      <c r="C45" s="30">
        <f>C20</f>
        <v>116</v>
      </c>
      <c r="D45" s="120">
        <f t="shared" si="3"/>
        <v>1</v>
      </c>
      <c r="E45" s="226">
        <f t="shared" si="2"/>
        <v>0.86956521739130432</v>
      </c>
      <c r="H45" s="124"/>
      <c r="I45" s="30"/>
      <c r="J45" s="30"/>
      <c r="K45" s="30"/>
      <c r="L45" s="68"/>
    </row>
    <row r="46" spans="1:12" x14ac:dyDescent="0.35">
      <c r="A46" s="145" t="s">
        <v>5</v>
      </c>
      <c r="B46" s="30">
        <v>197</v>
      </c>
      <c r="C46" s="30">
        <f>C21</f>
        <v>197</v>
      </c>
      <c r="D46" s="120">
        <f t="shared" si="3"/>
        <v>0</v>
      </c>
      <c r="E46" s="226">
        <f t="shared" si="2"/>
        <v>0</v>
      </c>
      <c r="H46" s="124"/>
      <c r="I46" s="30"/>
      <c r="J46" s="30"/>
      <c r="K46" s="30"/>
      <c r="L46" s="68"/>
    </row>
    <row r="47" spans="1:12" x14ac:dyDescent="0.35">
      <c r="A47" s="145" t="s">
        <v>6</v>
      </c>
      <c r="B47" s="30">
        <v>47</v>
      </c>
      <c r="C47" s="30">
        <f>C22</f>
        <v>43</v>
      </c>
      <c r="D47" s="120">
        <f t="shared" si="3"/>
        <v>-4</v>
      </c>
      <c r="E47" s="226">
        <f t="shared" si="2"/>
        <v>-8.5106382978723403</v>
      </c>
      <c r="H47" s="124"/>
      <c r="I47" s="30"/>
      <c r="J47" s="30"/>
      <c r="K47" s="30"/>
      <c r="L47" s="68"/>
    </row>
    <row r="48" spans="1:12" x14ac:dyDescent="0.35">
      <c r="A48" s="145" t="s">
        <v>668</v>
      </c>
      <c r="B48" s="30">
        <v>5</v>
      </c>
      <c r="C48" s="15">
        <v>5</v>
      </c>
      <c r="D48" s="120">
        <f t="shared" si="3"/>
        <v>0</v>
      </c>
      <c r="E48" s="226">
        <f t="shared" si="2"/>
        <v>0</v>
      </c>
      <c r="H48" s="124"/>
      <c r="I48" s="30"/>
      <c r="J48" s="30"/>
      <c r="K48" s="30"/>
      <c r="L48" s="68"/>
    </row>
    <row r="49" spans="1:16" x14ac:dyDescent="0.35">
      <c r="A49" s="145" t="s">
        <v>20</v>
      </c>
      <c r="B49" s="30">
        <v>51</v>
      </c>
      <c r="C49" s="15">
        <f>C24</f>
        <v>51</v>
      </c>
      <c r="D49" s="120">
        <f t="shared" si="3"/>
        <v>0</v>
      </c>
      <c r="E49" s="226">
        <f t="shared" si="2"/>
        <v>0</v>
      </c>
      <c r="H49" s="124"/>
      <c r="I49" s="15"/>
      <c r="J49" s="15"/>
      <c r="K49" s="15"/>
      <c r="L49" s="68"/>
    </row>
    <row r="50" spans="1:16" x14ac:dyDescent="0.35">
      <c r="A50" s="227" t="s">
        <v>42</v>
      </c>
      <c r="B50" s="228">
        <f>SUM(B41:B49)</f>
        <v>11464</v>
      </c>
      <c r="C50" s="229">
        <f>SUM(C41:C49)</f>
        <v>11410</v>
      </c>
      <c r="D50" s="231">
        <f>C50-B50</f>
        <v>-54</v>
      </c>
      <c r="E50" s="230">
        <f t="shared" si="2"/>
        <v>-0.471039776692254</v>
      </c>
      <c r="H50" s="124"/>
      <c r="I50" s="15"/>
      <c r="J50" s="15"/>
      <c r="K50" s="15"/>
      <c r="L50" s="68"/>
    </row>
    <row r="51" spans="1:16" x14ac:dyDescent="0.35">
      <c r="A51" s="145" t="s">
        <v>692</v>
      </c>
      <c r="B51" s="30">
        <v>1999</v>
      </c>
      <c r="C51" s="15">
        <v>2037</v>
      </c>
      <c r="D51" s="120">
        <f>C51-B51</f>
        <v>38</v>
      </c>
      <c r="E51" s="226">
        <f>((C51-B51)/B51)*100</f>
        <v>1.900950475237619</v>
      </c>
      <c r="H51" s="124"/>
      <c r="I51" s="15"/>
      <c r="J51" s="15"/>
      <c r="K51" s="15"/>
      <c r="L51" s="68"/>
    </row>
    <row r="52" spans="1:16" ht="15" thickBot="1" x14ac:dyDescent="0.4">
      <c r="A52" s="233" t="s">
        <v>693</v>
      </c>
      <c r="B52" s="234">
        <f>SUM(B50:B51)</f>
        <v>13463</v>
      </c>
      <c r="C52" s="234">
        <f>SUM(C50:C51)</f>
        <v>13447</v>
      </c>
      <c r="D52" s="235">
        <f>C52-B52</f>
        <v>-16</v>
      </c>
      <c r="E52" s="232">
        <f>((C52-B52)/B52)*100</f>
        <v>-0.11884423976825373</v>
      </c>
      <c r="H52" s="124"/>
      <c r="I52" s="15"/>
      <c r="J52" s="15"/>
      <c r="K52" s="15"/>
      <c r="L52" s="68"/>
    </row>
    <row r="53" spans="1:16" x14ac:dyDescent="0.35">
      <c r="I53" s="68"/>
      <c r="J53" s="68"/>
      <c r="K53" s="68"/>
      <c r="L53" s="68"/>
    </row>
    <row r="54" spans="1:16" ht="15" thickBot="1" x14ac:dyDescent="0.4"/>
    <row r="55" spans="1:16" ht="49.5" customHeight="1" x14ac:dyDescent="0.4">
      <c r="A55" s="144" t="s">
        <v>669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4"/>
    </row>
    <row r="56" spans="1:16" ht="43.5" x14ac:dyDescent="0.35">
      <c r="A56" s="154"/>
      <c r="B56" s="81" t="s">
        <v>40</v>
      </c>
      <c r="C56" s="81" t="s">
        <v>2</v>
      </c>
      <c r="D56" s="82" t="s">
        <v>3</v>
      </c>
      <c r="E56" s="192" t="s">
        <v>670</v>
      </c>
      <c r="F56" s="192" t="s">
        <v>674</v>
      </c>
      <c r="G56" s="192" t="s">
        <v>675</v>
      </c>
      <c r="H56" s="192" t="s">
        <v>676</v>
      </c>
      <c r="I56" s="192" t="s">
        <v>677</v>
      </c>
      <c r="J56" s="81" t="s">
        <v>42</v>
      </c>
      <c r="K56" s="82" t="s">
        <v>48</v>
      </c>
      <c r="L56" s="82" t="s">
        <v>49</v>
      </c>
      <c r="M56" s="82" t="s">
        <v>50</v>
      </c>
      <c r="N56" s="82" t="s">
        <v>668</v>
      </c>
      <c r="O56" s="82" t="s">
        <v>20</v>
      </c>
      <c r="P56" s="193" t="s">
        <v>44</v>
      </c>
    </row>
    <row r="57" spans="1:16" x14ac:dyDescent="0.35">
      <c r="A57" s="145" t="s">
        <v>32</v>
      </c>
      <c r="B57" s="84">
        <v>688</v>
      </c>
      <c r="C57" s="84">
        <v>994</v>
      </c>
      <c r="D57" s="84">
        <v>116</v>
      </c>
      <c r="E57" s="134">
        <v>17</v>
      </c>
      <c r="F57">
        <v>219</v>
      </c>
      <c r="G57">
        <v>239</v>
      </c>
      <c r="H57">
        <v>38</v>
      </c>
      <c r="I57">
        <v>18</v>
      </c>
      <c r="J57" s="84">
        <f>SUM(B57:I57)</f>
        <v>2329</v>
      </c>
      <c r="K57" s="84">
        <v>23</v>
      </c>
      <c r="L57" s="84">
        <v>27</v>
      </c>
      <c r="M57" s="84">
        <v>8</v>
      </c>
      <c r="N57" s="84">
        <v>1</v>
      </c>
      <c r="O57" s="84">
        <v>41</v>
      </c>
      <c r="P57" s="194">
        <f>SUM(J57:O57)</f>
        <v>2429</v>
      </c>
    </row>
    <row r="58" spans="1:16" x14ac:dyDescent="0.35">
      <c r="A58" s="145" t="s">
        <v>33</v>
      </c>
      <c r="B58" s="84">
        <v>668</v>
      </c>
      <c r="C58" s="84">
        <v>1033</v>
      </c>
      <c r="D58" s="84">
        <v>119</v>
      </c>
      <c r="E58" s="134">
        <v>17</v>
      </c>
      <c r="F58">
        <v>159</v>
      </c>
      <c r="G58">
        <v>162</v>
      </c>
      <c r="H58">
        <v>42</v>
      </c>
      <c r="I58">
        <v>7</v>
      </c>
      <c r="J58" s="84">
        <f t="shared" ref="J58:J64" si="4">SUM(B58:I58)</f>
        <v>2207</v>
      </c>
      <c r="K58" s="84">
        <v>25</v>
      </c>
      <c r="L58" s="84">
        <v>41</v>
      </c>
      <c r="M58" s="84">
        <v>5</v>
      </c>
      <c r="N58" s="84">
        <v>0</v>
      </c>
      <c r="O58" s="84">
        <v>0</v>
      </c>
      <c r="P58" s="194">
        <f t="shared" ref="P58:P64" si="5">SUM(J58:O58)</f>
        <v>2278</v>
      </c>
    </row>
    <row r="59" spans="1:16" x14ac:dyDescent="0.35">
      <c r="A59" s="145" t="s">
        <v>34</v>
      </c>
      <c r="B59" s="84">
        <v>744</v>
      </c>
      <c r="C59" s="84">
        <v>1029</v>
      </c>
      <c r="D59" s="84">
        <v>139</v>
      </c>
      <c r="E59" s="134">
        <v>21</v>
      </c>
      <c r="F59">
        <v>136</v>
      </c>
      <c r="G59">
        <v>131</v>
      </c>
      <c r="H59">
        <v>37</v>
      </c>
      <c r="I59">
        <v>2</v>
      </c>
      <c r="J59" s="84">
        <f t="shared" si="4"/>
        <v>2239</v>
      </c>
      <c r="K59" s="84">
        <v>23</v>
      </c>
      <c r="L59" s="84">
        <v>24</v>
      </c>
      <c r="M59" s="84">
        <v>11</v>
      </c>
      <c r="N59" s="84">
        <v>0</v>
      </c>
      <c r="O59" s="84">
        <v>0</v>
      </c>
      <c r="P59" s="194">
        <f t="shared" si="5"/>
        <v>2297</v>
      </c>
    </row>
    <row r="60" spans="1:16" x14ac:dyDescent="0.35">
      <c r="A60" s="145" t="s">
        <v>35</v>
      </c>
      <c r="B60" s="84">
        <v>568</v>
      </c>
      <c r="C60" s="84">
        <v>891</v>
      </c>
      <c r="D60" s="84">
        <v>136</v>
      </c>
      <c r="E60" s="134">
        <v>20</v>
      </c>
      <c r="F60">
        <v>115</v>
      </c>
      <c r="G60">
        <v>116</v>
      </c>
      <c r="H60">
        <v>64</v>
      </c>
      <c r="I60">
        <v>2</v>
      </c>
      <c r="J60" s="84">
        <f t="shared" si="4"/>
        <v>1912</v>
      </c>
      <c r="K60" s="84">
        <v>13</v>
      </c>
      <c r="L60" s="84">
        <v>22</v>
      </c>
      <c r="M60" s="84">
        <v>5</v>
      </c>
      <c r="N60" s="84">
        <v>0</v>
      </c>
      <c r="O60" s="84">
        <v>1</v>
      </c>
      <c r="P60" s="194">
        <f t="shared" si="5"/>
        <v>1953</v>
      </c>
    </row>
    <row r="61" spans="1:16" x14ac:dyDescent="0.35">
      <c r="A61" s="145" t="s">
        <v>36</v>
      </c>
      <c r="B61" s="84">
        <v>426</v>
      </c>
      <c r="C61" s="84">
        <v>596</v>
      </c>
      <c r="D61" s="84">
        <v>103</v>
      </c>
      <c r="E61" s="134">
        <v>17</v>
      </c>
      <c r="F61">
        <v>39</v>
      </c>
      <c r="G61">
        <v>47</v>
      </c>
      <c r="H61">
        <v>25</v>
      </c>
      <c r="I61">
        <v>2</v>
      </c>
      <c r="J61" s="84">
        <f t="shared" si="4"/>
        <v>1255</v>
      </c>
      <c r="K61" s="84">
        <v>7</v>
      </c>
      <c r="L61" s="84">
        <v>21</v>
      </c>
      <c r="M61" s="84">
        <v>7</v>
      </c>
      <c r="N61" s="84">
        <v>2</v>
      </c>
      <c r="O61" s="84">
        <v>1</v>
      </c>
      <c r="P61" s="194">
        <f t="shared" si="5"/>
        <v>1293</v>
      </c>
    </row>
    <row r="62" spans="1:16" x14ac:dyDescent="0.35">
      <c r="A62" s="145" t="s">
        <v>37</v>
      </c>
      <c r="B62" s="84">
        <v>378</v>
      </c>
      <c r="C62" s="84">
        <v>516</v>
      </c>
      <c r="D62" s="84">
        <v>90</v>
      </c>
      <c r="E62" s="134">
        <v>10</v>
      </c>
      <c r="F62">
        <v>56</v>
      </c>
      <c r="G62">
        <v>45</v>
      </c>
      <c r="H62">
        <v>24</v>
      </c>
      <c r="I62">
        <v>2</v>
      </c>
      <c r="J62" s="84">
        <f t="shared" si="4"/>
        <v>1121</v>
      </c>
      <c r="K62" s="84">
        <v>12</v>
      </c>
      <c r="L62" s="84">
        <v>22</v>
      </c>
      <c r="M62" s="84">
        <v>5</v>
      </c>
      <c r="N62" s="84">
        <v>0</v>
      </c>
      <c r="O62" s="84">
        <v>0</v>
      </c>
      <c r="P62" s="194">
        <f t="shared" si="5"/>
        <v>1160</v>
      </c>
    </row>
    <row r="63" spans="1:16" x14ac:dyDescent="0.35">
      <c r="A63" s="145" t="s">
        <v>38</v>
      </c>
      <c r="B63" s="84">
        <v>581</v>
      </c>
      <c r="C63" s="84">
        <v>895</v>
      </c>
      <c r="D63" s="84">
        <v>162</v>
      </c>
      <c r="E63" s="134">
        <v>24</v>
      </c>
      <c r="F63">
        <v>112</v>
      </c>
      <c r="G63">
        <v>147</v>
      </c>
      <c r="H63">
        <v>43</v>
      </c>
      <c r="I63">
        <v>8</v>
      </c>
      <c r="J63" s="84">
        <f t="shared" si="4"/>
        <v>1972</v>
      </c>
      <c r="K63" s="84">
        <v>13</v>
      </c>
      <c r="L63" s="84">
        <v>40</v>
      </c>
      <c r="M63" s="84">
        <v>2</v>
      </c>
      <c r="N63" s="84">
        <v>2</v>
      </c>
      <c r="O63" s="84">
        <v>8</v>
      </c>
      <c r="P63" s="194">
        <f t="shared" si="5"/>
        <v>2037</v>
      </c>
    </row>
    <row r="64" spans="1:16" ht="15" thickBot="1" x14ac:dyDescent="0.4">
      <c r="A64" s="151"/>
      <c r="B64" s="195">
        <f>SUM(B57:B63)</f>
        <v>4053</v>
      </c>
      <c r="C64" s="195">
        <f>SUM(C57:C63)</f>
        <v>5954</v>
      </c>
      <c r="D64" s="195">
        <f t="shared" ref="D64:O64" si="6">SUM(D57:D63)</f>
        <v>865</v>
      </c>
      <c r="E64" s="196">
        <f t="shared" si="6"/>
        <v>126</v>
      </c>
      <c r="F64" s="196">
        <f t="shared" si="6"/>
        <v>836</v>
      </c>
      <c r="G64" s="196">
        <f t="shared" si="6"/>
        <v>887</v>
      </c>
      <c r="H64" s="196">
        <f t="shared" si="6"/>
        <v>273</v>
      </c>
      <c r="I64" s="196">
        <f t="shared" si="6"/>
        <v>41</v>
      </c>
      <c r="J64" s="209">
        <f t="shared" si="4"/>
        <v>13035</v>
      </c>
      <c r="K64" s="195">
        <f t="shared" si="6"/>
        <v>116</v>
      </c>
      <c r="L64" s="195">
        <f t="shared" si="6"/>
        <v>197</v>
      </c>
      <c r="M64" s="195">
        <f t="shared" si="6"/>
        <v>43</v>
      </c>
      <c r="N64" s="195">
        <f t="shared" si="6"/>
        <v>5</v>
      </c>
      <c r="O64" s="195">
        <f t="shared" si="6"/>
        <v>51</v>
      </c>
      <c r="P64" s="197">
        <f t="shared" si="5"/>
        <v>13447</v>
      </c>
    </row>
    <row r="65" spans="12:14" x14ac:dyDescent="0.35">
      <c r="L65" s="10"/>
      <c r="M65" s="10"/>
      <c r="N65" s="10"/>
    </row>
    <row r="97" spans="1:13" ht="15" thickBot="1" x14ac:dyDescent="0.4"/>
    <row r="98" spans="1:13" ht="34" x14ac:dyDescent="0.4">
      <c r="A98" s="210" t="s">
        <v>480</v>
      </c>
      <c r="B98" s="211" t="s">
        <v>678</v>
      </c>
      <c r="C98" s="211" t="s">
        <v>679</v>
      </c>
      <c r="D98" s="211" t="s">
        <v>680</v>
      </c>
      <c r="E98" s="212" t="s">
        <v>681</v>
      </c>
      <c r="F98" s="211" t="s">
        <v>682</v>
      </c>
      <c r="G98" s="213" t="s">
        <v>44</v>
      </c>
      <c r="H98" s="214" t="s">
        <v>683</v>
      </c>
      <c r="J98" s="215"/>
      <c r="M98" s="216"/>
    </row>
    <row r="99" spans="1:13" x14ac:dyDescent="0.35">
      <c r="A99" s="217" t="s">
        <v>32</v>
      </c>
      <c r="B99" s="207">
        <v>7</v>
      </c>
      <c r="C99" s="207">
        <v>12</v>
      </c>
      <c r="D99" s="207">
        <v>16</v>
      </c>
      <c r="E99" s="218">
        <v>0</v>
      </c>
      <c r="F99" s="207">
        <v>2</v>
      </c>
      <c r="G99" s="219">
        <v>37</v>
      </c>
    </row>
    <row r="100" spans="1:13" x14ac:dyDescent="0.35">
      <c r="A100" s="217" t="s">
        <v>33</v>
      </c>
      <c r="B100" s="207">
        <v>17</v>
      </c>
      <c r="C100" s="207">
        <v>8</v>
      </c>
      <c r="D100" s="207">
        <v>10</v>
      </c>
      <c r="E100" s="218">
        <v>5</v>
      </c>
      <c r="F100" s="207">
        <v>1</v>
      </c>
      <c r="G100" s="219">
        <v>41</v>
      </c>
    </row>
    <row r="101" spans="1:13" x14ac:dyDescent="0.35">
      <c r="A101" s="217" t="s">
        <v>34</v>
      </c>
      <c r="B101" s="207">
        <v>13</v>
      </c>
      <c r="C101" s="207">
        <v>22</v>
      </c>
      <c r="D101" s="207">
        <v>11</v>
      </c>
      <c r="E101" s="218">
        <v>2</v>
      </c>
      <c r="F101" s="207">
        <v>1</v>
      </c>
      <c r="G101" s="219">
        <v>49</v>
      </c>
    </row>
    <row r="102" spans="1:13" x14ac:dyDescent="0.35">
      <c r="A102" s="217" t="s">
        <v>35</v>
      </c>
      <c r="B102" s="207">
        <v>16</v>
      </c>
      <c r="C102" s="207">
        <v>9</v>
      </c>
      <c r="D102" s="207">
        <v>10</v>
      </c>
      <c r="E102" s="218">
        <v>5</v>
      </c>
      <c r="F102" s="207">
        <v>0</v>
      </c>
      <c r="G102" s="219">
        <v>40</v>
      </c>
    </row>
    <row r="103" spans="1:13" x14ac:dyDescent="0.35">
      <c r="A103" s="217" t="s">
        <v>36</v>
      </c>
      <c r="B103" s="207">
        <v>12</v>
      </c>
      <c r="C103" s="207">
        <v>7</v>
      </c>
      <c r="D103" s="207">
        <v>5</v>
      </c>
      <c r="E103" s="218">
        <v>2</v>
      </c>
      <c r="F103" s="207">
        <v>1</v>
      </c>
      <c r="G103" s="219">
        <v>27</v>
      </c>
    </row>
    <row r="104" spans="1:13" x14ac:dyDescent="0.35">
      <c r="A104" s="217" t="s">
        <v>37</v>
      </c>
      <c r="B104" s="207">
        <v>14</v>
      </c>
      <c r="C104" s="207">
        <v>5</v>
      </c>
      <c r="D104" s="207">
        <v>3</v>
      </c>
      <c r="E104" s="218">
        <v>4</v>
      </c>
      <c r="F104" s="207">
        <v>0</v>
      </c>
      <c r="G104" s="219">
        <v>26</v>
      </c>
    </row>
    <row r="105" spans="1:13" x14ac:dyDescent="0.35">
      <c r="A105" s="217" t="s">
        <v>38</v>
      </c>
      <c r="B105" s="207">
        <v>16</v>
      </c>
      <c r="C105" s="207">
        <v>8</v>
      </c>
      <c r="D105" s="207">
        <v>8</v>
      </c>
      <c r="E105" s="218">
        <v>5</v>
      </c>
      <c r="F105" s="207">
        <v>1</v>
      </c>
      <c r="G105" s="219">
        <v>38</v>
      </c>
    </row>
    <row r="106" spans="1:13" ht="15" thickBot="1" x14ac:dyDescent="0.4">
      <c r="A106" s="220" t="s">
        <v>684</v>
      </c>
      <c r="B106" s="208" t="e">
        <f>SUM(_xlfn.ANCHORARRAY(B99))</f>
        <v>#REF!</v>
      </c>
      <c r="C106" s="208" t="e">
        <f t="shared" ref="C106:G106" si="7">SUM(_xlfn.ANCHORARRAY(C99))</f>
        <v>#REF!</v>
      </c>
      <c r="D106" s="208" t="e">
        <f t="shared" si="7"/>
        <v>#REF!</v>
      </c>
      <c r="E106" s="208" t="e">
        <f t="shared" si="7"/>
        <v>#REF!</v>
      </c>
      <c r="F106" s="208" t="e">
        <f t="shared" si="7"/>
        <v>#REF!</v>
      </c>
      <c r="G106" s="221" t="e">
        <f t="shared" si="7"/>
        <v>#REF!</v>
      </c>
    </row>
    <row r="108" spans="1:13" ht="15" thickBot="1" x14ac:dyDescent="0.4"/>
    <row r="109" spans="1:13" x14ac:dyDescent="0.35">
      <c r="A109" s="285" t="s">
        <v>685</v>
      </c>
      <c r="B109" s="286"/>
      <c r="C109" s="286"/>
      <c r="D109" s="286"/>
      <c r="E109" s="99">
        <v>7</v>
      </c>
    </row>
    <row r="110" spans="1:13" x14ac:dyDescent="0.35">
      <c r="A110" s="287" t="s">
        <v>686</v>
      </c>
      <c r="B110" s="251"/>
      <c r="C110" s="251"/>
      <c r="D110" s="251"/>
      <c r="E110" s="100">
        <v>11</v>
      </c>
    </row>
    <row r="111" spans="1:13" x14ac:dyDescent="0.35">
      <c r="A111" s="287" t="s">
        <v>687</v>
      </c>
      <c r="B111" s="251"/>
      <c r="C111" s="251"/>
      <c r="D111" s="251"/>
      <c r="E111" s="101">
        <v>7</v>
      </c>
    </row>
    <row r="112" spans="1:13" ht="15" thickBot="1" x14ac:dyDescent="0.4">
      <c r="A112" s="288" t="s">
        <v>688</v>
      </c>
      <c r="B112" s="289"/>
      <c r="C112" s="289"/>
      <c r="D112" s="289"/>
      <c r="E112" s="102">
        <v>4</v>
      </c>
    </row>
    <row r="113" spans="1:43" ht="15" thickBot="1" x14ac:dyDescent="0.4"/>
    <row r="114" spans="1:43" ht="68.5" thickBot="1" x14ac:dyDescent="0.45">
      <c r="A114" s="153" t="s">
        <v>124</v>
      </c>
      <c r="B114" s="92"/>
      <c r="C114" s="92"/>
      <c r="D114" s="79"/>
      <c r="E114" s="79"/>
      <c r="F114" s="79"/>
      <c r="G114" s="79"/>
      <c r="H114" s="79"/>
      <c r="I114" s="79"/>
      <c r="J114" s="79"/>
      <c r="K114" s="79"/>
      <c r="L114" s="74"/>
    </row>
    <row r="115" spans="1:43" ht="15.5" thickTop="1" thickBot="1" x14ac:dyDescent="0.4">
      <c r="A115" s="176" t="s">
        <v>673</v>
      </c>
      <c r="B115" s="176" t="s">
        <v>655</v>
      </c>
      <c r="C115" s="176" t="s">
        <v>639</v>
      </c>
      <c r="D115" s="176" t="s">
        <v>637</v>
      </c>
      <c r="E115" s="176" t="s">
        <v>607</v>
      </c>
      <c r="F115" s="72" t="s">
        <v>592</v>
      </c>
      <c r="G115" s="72" t="s">
        <v>689</v>
      </c>
      <c r="H115" s="72" t="s">
        <v>645</v>
      </c>
      <c r="I115" s="72">
        <v>2022</v>
      </c>
      <c r="J115" s="72" t="s">
        <v>516</v>
      </c>
      <c r="K115" s="72" t="s">
        <v>495</v>
      </c>
      <c r="L115" s="94" t="s">
        <v>44</v>
      </c>
    </row>
    <row r="116" spans="1:43" ht="15.5" thickTop="1" thickBot="1" x14ac:dyDescent="0.4">
      <c r="A116" s="157">
        <v>23</v>
      </c>
      <c r="B116" s="140">
        <v>16</v>
      </c>
      <c r="C116" s="96">
        <v>9</v>
      </c>
      <c r="D116" s="96">
        <v>6</v>
      </c>
      <c r="E116" s="96">
        <v>5</v>
      </c>
      <c r="F116" s="96">
        <v>1</v>
      </c>
      <c r="G116" s="96">
        <v>8</v>
      </c>
      <c r="H116" s="96">
        <v>11</v>
      </c>
      <c r="I116" s="96">
        <v>5</v>
      </c>
      <c r="J116" s="96">
        <v>5</v>
      </c>
      <c r="K116" s="96">
        <v>5</v>
      </c>
      <c r="L116" s="97">
        <f>SUM(A116:K116)</f>
        <v>94</v>
      </c>
    </row>
    <row r="117" spans="1:43" ht="15" thickBot="1" x14ac:dyDescent="0.4"/>
    <row r="118" spans="1:43" ht="15.5" x14ac:dyDescent="0.35">
      <c r="A118" s="318" t="s">
        <v>541</v>
      </c>
      <c r="B118" s="319"/>
      <c r="C118" s="319"/>
      <c r="D118" s="319"/>
      <c r="E118" s="319"/>
      <c r="F118" s="319"/>
      <c r="G118" s="319"/>
      <c r="H118" s="319"/>
      <c r="I118" s="319"/>
      <c r="J118" s="320"/>
      <c r="K118" s="191"/>
    </row>
    <row r="119" spans="1:43" ht="18.5" x14ac:dyDescent="0.35">
      <c r="A119" s="321" t="s">
        <v>673</v>
      </c>
      <c r="B119" s="322"/>
      <c r="C119" s="322"/>
      <c r="D119" s="322"/>
      <c r="E119" s="323">
        <v>45008</v>
      </c>
      <c r="F119" s="324"/>
      <c r="G119" s="324"/>
      <c r="H119" s="324"/>
      <c r="I119" s="324"/>
      <c r="J119" s="325"/>
      <c r="K119" s="199"/>
      <c r="M119" s="165"/>
      <c r="N119" s="165"/>
      <c r="O119" s="165"/>
      <c r="P119" s="164"/>
      <c r="Q119" s="165"/>
      <c r="R119" s="165"/>
      <c r="S119" s="165"/>
      <c r="T119" s="165"/>
      <c r="U119" s="165"/>
      <c r="W119" s="164"/>
      <c r="X119" s="165"/>
      <c r="Y119" s="165"/>
      <c r="Z119" s="165"/>
      <c r="AA119" s="164"/>
      <c r="AB119" s="165"/>
      <c r="AC119" s="165"/>
      <c r="AD119" s="165"/>
      <c r="AE119" s="165"/>
      <c r="AF119" s="165"/>
      <c r="AH119" s="164"/>
      <c r="AI119" s="165"/>
      <c r="AJ119" s="165"/>
      <c r="AK119" s="165"/>
      <c r="AL119" s="164"/>
      <c r="AM119" s="165"/>
      <c r="AN119" s="165"/>
      <c r="AO119" s="165"/>
      <c r="AP119" s="165"/>
      <c r="AQ119" s="165"/>
    </row>
    <row r="120" spans="1:43" x14ac:dyDescent="0.35">
      <c r="A120" s="326" t="s">
        <v>114</v>
      </c>
      <c r="B120" s="327"/>
      <c r="C120" s="328" t="s">
        <v>115</v>
      </c>
      <c r="D120" s="328"/>
      <c r="E120" s="329" t="s">
        <v>114</v>
      </c>
      <c r="F120" s="328"/>
      <c r="G120" s="327"/>
      <c r="H120" s="328" t="s">
        <v>115</v>
      </c>
      <c r="I120" s="328"/>
      <c r="J120" s="330"/>
      <c r="K120" s="184"/>
      <c r="M120" s="163"/>
      <c r="N120" s="163"/>
      <c r="O120" s="163"/>
      <c r="P120" s="163"/>
      <c r="Q120" s="163"/>
      <c r="R120" s="163"/>
      <c r="S120" s="163"/>
      <c r="T120" s="163"/>
      <c r="U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</row>
    <row r="121" spans="1:43" x14ac:dyDescent="0.35">
      <c r="A121" s="200" t="s">
        <v>1</v>
      </c>
      <c r="B121" s="201">
        <v>70</v>
      </c>
      <c r="C121" s="202" t="s">
        <v>32</v>
      </c>
      <c r="D121" s="189">
        <v>28</v>
      </c>
      <c r="E121" s="203" t="s">
        <v>1</v>
      </c>
      <c r="F121" s="189"/>
      <c r="G121" s="201">
        <v>79</v>
      </c>
      <c r="H121" s="202" t="s">
        <v>32</v>
      </c>
      <c r="I121" s="189"/>
      <c r="J121" s="190">
        <v>27</v>
      </c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2</v>
      </c>
      <c r="B122" s="137">
        <v>48</v>
      </c>
      <c r="C122" s="55" t="s">
        <v>116</v>
      </c>
      <c r="D122">
        <v>17</v>
      </c>
      <c r="E122" s="204" t="s">
        <v>2</v>
      </c>
      <c r="G122" s="137">
        <v>42</v>
      </c>
      <c r="H122" s="55" t="s">
        <v>116</v>
      </c>
      <c r="J122" s="54">
        <v>29</v>
      </c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3</v>
      </c>
      <c r="B123" s="137">
        <v>20</v>
      </c>
      <c r="C123" s="55" t="s">
        <v>34</v>
      </c>
      <c r="D123">
        <v>26</v>
      </c>
      <c r="E123" s="204" t="s">
        <v>3</v>
      </c>
      <c r="G123" s="137">
        <v>65</v>
      </c>
      <c r="H123" s="55" t="s">
        <v>34</v>
      </c>
      <c r="J123" s="54">
        <v>39</v>
      </c>
      <c r="M123" s="12"/>
      <c r="N123" s="55"/>
      <c r="P123" s="142"/>
      <c r="R123" s="12"/>
      <c r="S123" s="55"/>
      <c r="W123" s="142"/>
      <c r="X123" s="12"/>
      <c r="Y123" s="55"/>
      <c r="AA123" s="142"/>
      <c r="AC123" s="12"/>
      <c r="AD123" s="55"/>
      <c r="AH123" s="142"/>
      <c r="AI123" s="12"/>
      <c r="AJ123" s="55"/>
      <c r="AL123" s="142"/>
      <c r="AN123" s="12"/>
      <c r="AO123" s="55"/>
    </row>
    <row r="124" spans="1:43" x14ac:dyDescent="0.35">
      <c r="A124" s="158" t="s">
        <v>4</v>
      </c>
      <c r="B124" s="137">
        <v>2</v>
      </c>
      <c r="C124" s="55" t="s">
        <v>35</v>
      </c>
      <c r="D124">
        <v>16</v>
      </c>
      <c r="E124" s="204" t="s">
        <v>4</v>
      </c>
      <c r="G124" s="137">
        <v>7</v>
      </c>
      <c r="H124" s="55" t="s">
        <v>35</v>
      </c>
      <c r="J124" s="54">
        <v>33</v>
      </c>
      <c r="M124" s="12"/>
      <c r="N124" s="55"/>
      <c r="P124" s="142"/>
      <c r="R124" s="12"/>
      <c r="S124" s="55"/>
      <c r="W124" s="142"/>
      <c r="X124" s="12"/>
      <c r="Y124" s="55"/>
      <c r="AA124" s="142"/>
      <c r="AC124" s="12"/>
      <c r="AD124" s="55"/>
      <c r="AH124" s="142"/>
      <c r="AI124" s="12"/>
      <c r="AJ124" s="55"/>
      <c r="AL124" s="142"/>
      <c r="AN124" s="12"/>
      <c r="AO124" s="55"/>
    </row>
    <row r="125" spans="1:43" x14ac:dyDescent="0.35">
      <c r="A125" s="158" t="s">
        <v>5</v>
      </c>
      <c r="B125" s="137">
        <v>4</v>
      </c>
      <c r="C125" s="56" t="s">
        <v>36</v>
      </c>
      <c r="D125">
        <v>14</v>
      </c>
      <c r="E125" s="204" t="s">
        <v>5</v>
      </c>
      <c r="G125" s="137">
        <v>4</v>
      </c>
      <c r="H125" s="56" t="s">
        <v>36</v>
      </c>
      <c r="J125" s="54">
        <v>17</v>
      </c>
      <c r="M125" s="12"/>
      <c r="N125" s="56"/>
      <c r="P125" s="142"/>
      <c r="R125" s="12"/>
      <c r="S125" s="56"/>
      <c r="W125" s="142"/>
      <c r="X125" s="12"/>
      <c r="Y125" s="56"/>
      <c r="AA125" s="142"/>
      <c r="AC125" s="12"/>
      <c r="AD125" s="56"/>
      <c r="AH125" s="142"/>
      <c r="AI125" s="12"/>
      <c r="AJ125" s="56"/>
      <c r="AL125" s="142"/>
      <c r="AN125" s="12"/>
      <c r="AO125" s="56"/>
    </row>
    <row r="126" spans="1:43" x14ac:dyDescent="0.35">
      <c r="A126" s="158" t="s">
        <v>6</v>
      </c>
      <c r="B126" s="137">
        <v>2</v>
      </c>
      <c r="C126" s="55" t="s">
        <v>37</v>
      </c>
      <c r="D126">
        <v>18</v>
      </c>
      <c r="E126" s="204" t="s">
        <v>6</v>
      </c>
      <c r="G126" s="137">
        <v>8</v>
      </c>
      <c r="H126" s="55" t="s">
        <v>37</v>
      </c>
      <c r="J126" s="54">
        <v>17</v>
      </c>
      <c r="M126" s="12"/>
      <c r="N126" s="55"/>
      <c r="P126" s="142"/>
      <c r="R126" s="12"/>
      <c r="S126" s="55"/>
      <c r="W126" s="142"/>
      <c r="X126" s="12"/>
      <c r="Y126" s="55"/>
      <c r="AA126" s="142"/>
      <c r="AC126" s="12"/>
      <c r="AD126" s="55"/>
      <c r="AH126" s="142"/>
      <c r="AI126" s="12"/>
      <c r="AJ126" s="55"/>
      <c r="AL126" s="142"/>
      <c r="AN126" s="12"/>
      <c r="AO126" s="55"/>
    </row>
    <row r="127" spans="1:43" x14ac:dyDescent="0.35">
      <c r="A127" s="158" t="s">
        <v>8</v>
      </c>
      <c r="B127" s="137">
        <v>0</v>
      </c>
      <c r="C127" s="55" t="s">
        <v>38</v>
      </c>
      <c r="D127">
        <v>27</v>
      </c>
      <c r="E127" s="204" t="s">
        <v>8</v>
      </c>
      <c r="G127" s="137">
        <v>0</v>
      </c>
      <c r="H127" s="55" t="s">
        <v>38</v>
      </c>
      <c r="J127" s="54">
        <v>43</v>
      </c>
      <c r="M127" s="12"/>
      <c r="N127" s="55"/>
      <c r="P127" s="142"/>
      <c r="R127" s="12"/>
      <c r="S127" s="55"/>
      <c r="W127" s="142"/>
      <c r="X127" s="12"/>
      <c r="Y127" s="55"/>
      <c r="AA127" s="142"/>
      <c r="AC127" s="12"/>
      <c r="AD127" s="55"/>
      <c r="AH127" s="142"/>
      <c r="AI127" s="12"/>
      <c r="AJ127" s="55"/>
      <c r="AL127" s="142"/>
      <c r="AN127" s="12"/>
      <c r="AO127" s="55"/>
    </row>
    <row r="128" spans="1:43" x14ac:dyDescent="0.35">
      <c r="A128" s="158" t="s">
        <v>20</v>
      </c>
      <c r="B128" s="137">
        <v>0</v>
      </c>
      <c r="E128" s="204" t="s">
        <v>20</v>
      </c>
      <c r="G128" s="137">
        <v>0</v>
      </c>
      <c r="J128" s="54"/>
      <c r="M128" s="12"/>
      <c r="P128" s="142"/>
      <c r="R128" s="12"/>
      <c r="W128" s="142"/>
      <c r="X128" s="12"/>
      <c r="AA128" s="142"/>
      <c r="AC128" s="12"/>
      <c r="AH128" s="142"/>
      <c r="AI128" s="12"/>
      <c r="AL128" s="142"/>
      <c r="AN128" s="12"/>
    </row>
    <row r="129" spans="1:43" x14ac:dyDescent="0.35">
      <c r="A129" s="154"/>
      <c r="B129" s="137"/>
      <c r="E129" s="205"/>
      <c r="G129" s="48"/>
      <c r="J129" s="54"/>
      <c r="M129" s="12"/>
      <c r="P129" s="142"/>
      <c r="R129" s="12"/>
      <c r="X129" s="12"/>
      <c r="AC129" s="12"/>
      <c r="AI129" s="12"/>
      <c r="AN129" s="12"/>
    </row>
    <row r="130" spans="1:43" ht="15" thickBot="1" x14ac:dyDescent="0.4">
      <c r="A130" s="151"/>
      <c r="B130" s="53">
        <f>SUM(B121:B129)</f>
        <v>146</v>
      </c>
      <c r="C130" s="51"/>
      <c r="D130" s="70">
        <f>SUM(D121:D129)</f>
        <v>146</v>
      </c>
      <c r="E130" s="206"/>
      <c r="F130" s="51"/>
      <c r="G130" s="53">
        <f>SUM(G121:G129)</f>
        <v>205</v>
      </c>
      <c r="H130" s="51"/>
      <c r="I130" s="51"/>
      <c r="J130" s="71">
        <f>SUM(J121:J127)</f>
        <v>205</v>
      </c>
      <c r="K130" s="117"/>
      <c r="M130" s="117"/>
      <c r="O130" s="58"/>
      <c r="R130" s="117"/>
      <c r="U130" s="117"/>
      <c r="X130" s="117"/>
      <c r="Z130" s="58"/>
      <c r="AC130" s="117"/>
      <c r="AF130" s="117"/>
      <c r="AI130" s="117"/>
      <c r="AK130" s="58"/>
      <c r="AN130" s="117"/>
      <c r="AQ130" s="117"/>
    </row>
    <row r="131" spans="1:43" ht="15" thickBot="1" x14ac:dyDescent="0.4">
      <c r="M131" s="12"/>
      <c r="N131" s="122"/>
      <c r="P131" s="56"/>
    </row>
    <row r="132" spans="1:43" ht="18.5" x14ac:dyDescent="0.35">
      <c r="A132" s="180" t="s">
        <v>653</v>
      </c>
      <c r="B132" s="181"/>
      <c r="C132" s="182"/>
      <c r="D132" s="173"/>
      <c r="E132" s="174"/>
      <c r="F132" s="174"/>
      <c r="G132" s="174"/>
      <c r="H132" s="174"/>
      <c r="I132" s="174"/>
      <c r="M132" s="12"/>
      <c r="N132" s="122"/>
      <c r="P132" s="56"/>
    </row>
    <row r="133" spans="1:43" x14ac:dyDescent="0.35">
      <c r="A133" s="316" t="s">
        <v>114</v>
      </c>
      <c r="B133" s="317"/>
      <c r="C133" s="184"/>
      <c r="D133" s="175"/>
      <c r="E133" s="188" t="s">
        <v>662</v>
      </c>
      <c r="F133" s="187"/>
      <c r="G133" s="187"/>
      <c r="H133" s="224">
        <f>G146</f>
        <v>0.89496390940014936</v>
      </c>
      <c r="I133" s="175"/>
      <c r="M133" s="12"/>
      <c r="N133" s="122"/>
      <c r="P133" s="56"/>
    </row>
    <row r="134" spans="1:43" x14ac:dyDescent="0.35">
      <c r="A134" s="158" t="s">
        <v>1</v>
      </c>
      <c r="B134" s="183">
        <f>(C17-251)/B17</f>
        <v>0.86527082385070553</v>
      </c>
      <c r="C134" s="55"/>
      <c r="D134" s="142"/>
      <c r="G134" s="55"/>
      <c r="M134" s="12"/>
      <c r="N134" s="122"/>
      <c r="P134" s="56"/>
    </row>
    <row r="135" spans="1:43" x14ac:dyDescent="0.35">
      <c r="A135" s="158" t="s">
        <v>2</v>
      </c>
      <c r="B135" s="183">
        <f>(C18-67)/B18</f>
        <v>0.95506164828033746</v>
      </c>
      <c r="C135" s="55"/>
      <c r="D135" s="142"/>
      <c r="G135" s="55"/>
      <c r="M135" s="12"/>
      <c r="N135" s="122"/>
      <c r="P135" s="56"/>
    </row>
    <row r="136" spans="1:43" x14ac:dyDescent="0.35">
      <c r="A136" s="158" t="s">
        <v>3</v>
      </c>
      <c r="B136" s="183">
        <f>(C19-177)/B19</f>
        <v>0.72727272727272729</v>
      </c>
      <c r="C136" s="55"/>
      <c r="E136" s="142"/>
      <c r="H136" s="55"/>
      <c r="M136" s="12"/>
      <c r="N136" s="122"/>
      <c r="P136" s="56"/>
    </row>
    <row r="137" spans="1:43" x14ac:dyDescent="0.35">
      <c r="A137" s="158" t="s">
        <v>4</v>
      </c>
      <c r="B137" s="183">
        <f>(C20-29)/B20</f>
        <v>0.63970588235294112</v>
      </c>
      <c r="C137" s="55"/>
      <c r="E137" s="142"/>
      <c r="H137" s="55"/>
      <c r="M137" s="12"/>
      <c r="N137" s="122"/>
      <c r="P137" s="56"/>
    </row>
    <row r="138" spans="1:43" x14ac:dyDescent="0.35">
      <c r="A138" s="158" t="s">
        <v>5</v>
      </c>
      <c r="B138" s="183">
        <f>(C21-15)/B21</f>
        <v>0.89215686274509809</v>
      </c>
      <c r="C138" s="56"/>
      <c r="E138" s="142"/>
      <c r="H138" s="56"/>
      <c r="M138" s="12"/>
      <c r="N138" s="122"/>
      <c r="P138" s="56"/>
    </row>
    <row r="139" spans="1:43" x14ac:dyDescent="0.35">
      <c r="A139" s="158" t="s">
        <v>6</v>
      </c>
      <c r="B139" s="183">
        <f>(C22-23)/B22</f>
        <v>0.2857142857142857</v>
      </c>
      <c r="C139" s="55"/>
      <c r="E139" s="142"/>
      <c r="H139" s="55"/>
      <c r="M139" s="12"/>
      <c r="N139" s="122"/>
      <c r="P139" s="56"/>
    </row>
    <row r="140" spans="1:43" x14ac:dyDescent="0.35">
      <c r="A140" s="158" t="s">
        <v>8</v>
      </c>
      <c r="B140" s="183">
        <f>(C23-1)/B23</f>
        <v>1.4444444444444444</v>
      </c>
      <c r="C140" s="55"/>
      <c r="E140" s="142"/>
      <c r="H140" s="55"/>
      <c r="M140" s="12"/>
      <c r="N140" s="122"/>
      <c r="P140" s="56"/>
    </row>
    <row r="141" spans="1:43" x14ac:dyDescent="0.35">
      <c r="A141" s="158" t="s">
        <v>20</v>
      </c>
      <c r="B141" s="183">
        <f>(C24-0)/B24</f>
        <v>1.0408163265306123</v>
      </c>
      <c r="C141" s="55"/>
      <c r="E141" s="142"/>
      <c r="H141" s="55"/>
      <c r="M141" s="12"/>
      <c r="N141" s="122"/>
      <c r="P141" s="56"/>
    </row>
    <row r="142" spans="1:43" ht="15" thickBot="1" x14ac:dyDescent="0.4">
      <c r="A142" s="179"/>
      <c r="B142" s="125"/>
      <c r="E142" s="142"/>
      <c r="H142" s="55"/>
      <c r="M142" s="12"/>
      <c r="N142" s="122"/>
      <c r="P142" s="56"/>
    </row>
    <row r="143" spans="1:43" x14ac:dyDescent="0.35">
      <c r="M143" s="12"/>
      <c r="N143" s="122"/>
      <c r="P143" s="56"/>
    </row>
    <row r="144" spans="1:43" ht="15" thickBot="1" x14ac:dyDescent="0.4">
      <c r="B144" s="51"/>
    </row>
    <row r="145" spans="1:17" ht="44.25" customHeight="1" x14ac:dyDescent="0.35">
      <c r="A145" s="159" t="s">
        <v>690</v>
      </c>
      <c r="B145" s="104">
        <f>B12</f>
        <v>22</v>
      </c>
      <c r="D145" s="300" t="s">
        <v>651</v>
      </c>
      <c r="E145" s="301"/>
      <c r="F145" s="302"/>
      <c r="G145" s="104">
        <f>D25</f>
        <v>-643</v>
      </c>
    </row>
    <row r="146" spans="1:17" ht="29" x14ac:dyDescent="0.35">
      <c r="A146" s="105" t="s">
        <v>126</v>
      </c>
      <c r="B146" s="101">
        <f>L116</f>
        <v>94</v>
      </c>
      <c r="D146" s="315" t="s">
        <v>652</v>
      </c>
      <c r="E146" s="267"/>
      <c r="F146" s="267"/>
      <c r="G146" s="177">
        <f>((C25-B147)/B25)</f>
        <v>0.89496390940014936</v>
      </c>
      <c r="N146" s="122"/>
      <c r="P146" s="55"/>
    </row>
    <row r="147" spans="1:17" ht="44" thickBot="1" x14ac:dyDescent="0.4">
      <c r="A147" s="105" t="s">
        <v>691</v>
      </c>
      <c r="B147" s="126">
        <v>623</v>
      </c>
      <c r="D147" s="276" t="s">
        <v>82</v>
      </c>
      <c r="E147" s="277"/>
      <c r="F147" s="277"/>
      <c r="G147" s="178" t="e">
        <f>B106</f>
        <v>#REF!</v>
      </c>
      <c r="M147" s="12"/>
      <c r="N147" s="122"/>
      <c r="P147" s="55"/>
    </row>
    <row r="148" spans="1:17" ht="29" x14ac:dyDescent="0.35">
      <c r="A148" s="105" t="s">
        <v>176</v>
      </c>
      <c r="B148" s="101">
        <f>B130</f>
        <v>146</v>
      </c>
      <c r="M148" s="12"/>
      <c r="N148" s="122"/>
      <c r="P148" s="55"/>
    </row>
    <row r="149" spans="1:17" ht="29.5" thickBot="1" x14ac:dyDescent="0.4">
      <c r="A149" s="160" t="s">
        <v>672</v>
      </c>
      <c r="B149" s="109">
        <f>C25</f>
        <v>11410</v>
      </c>
      <c r="M149" s="12"/>
      <c r="N149" s="122"/>
      <c r="P149" s="55"/>
    </row>
    <row r="150" spans="1:17" x14ac:dyDescent="0.35">
      <c r="M150" s="12"/>
      <c r="N150" s="122"/>
      <c r="P150" s="56"/>
    </row>
    <row r="151" spans="1:17" ht="15" thickBot="1" x14ac:dyDescent="0.4">
      <c r="M151" s="12"/>
      <c r="N151" s="122"/>
      <c r="P151" s="56"/>
    </row>
    <row r="152" spans="1:17" ht="34.5" thickBot="1" x14ac:dyDescent="0.45">
      <c r="A152" s="222" t="s">
        <v>565</v>
      </c>
      <c r="B152" s="223">
        <v>696</v>
      </c>
      <c r="M152" s="12"/>
      <c r="N152" s="122"/>
      <c r="P152" s="55"/>
    </row>
    <row r="153" spans="1:17" ht="15" thickBot="1" x14ac:dyDescent="0.4">
      <c r="M153" s="12"/>
      <c r="N153" s="122"/>
      <c r="P153" s="55"/>
    </row>
    <row r="154" spans="1:17" ht="17" x14ac:dyDescent="0.4">
      <c r="A154" s="144" t="s">
        <v>566</v>
      </c>
      <c r="B154" s="74">
        <v>7</v>
      </c>
      <c r="N154" s="122"/>
      <c r="O154" s="12"/>
    </row>
    <row r="155" spans="1:17" ht="34" x14ac:dyDescent="0.4">
      <c r="A155" s="161" t="s">
        <v>567</v>
      </c>
      <c r="B155" s="54">
        <v>51</v>
      </c>
      <c r="N155" s="122"/>
      <c r="O155" s="12"/>
    </row>
    <row r="156" spans="1:17" ht="34.5" thickBot="1" x14ac:dyDescent="0.45">
      <c r="A156" s="162" t="s">
        <v>568</v>
      </c>
      <c r="B156" s="125">
        <v>62</v>
      </c>
      <c r="O156" s="117"/>
      <c r="Q156" s="58"/>
    </row>
    <row r="157" spans="1:17" ht="15" thickBot="1" x14ac:dyDescent="0.4"/>
    <row r="158" spans="1:17" ht="17" x14ac:dyDescent="0.4">
      <c r="A158" s="310" t="s">
        <v>626</v>
      </c>
      <c r="B158" s="311"/>
    </row>
    <row r="159" spans="1:17" ht="17" x14ac:dyDescent="0.4">
      <c r="A159" s="161" t="s">
        <v>618</v>
      </c>
      <c r="B159" s="54">
        <v>94</v>
      </c>
    </row>
    <row r="160" spans="1:17" ht="17" x14ac:dyDescent="0.4">
      <c r="A160" s="161" t="s">
        <v>623</v>
      </c>
      <c r="B160" s="54">
        <v>103</v>
      </c>
    </row>
    <row r="161" spans="1:2" ht="34" x14ac:dyDescent="0.4">
      <c r="A161" s="161" t="s">
        <v>619</v>
      </c>
      <c r="B161" s="54">
        <v>1</v>
      </c>
    </row>
    <row r="162" spans="1:2" ht="34" x14ac:dyDescent="0.4">
      <c r="A162" s="161" t="s">
        <v>620</v>
      </c>
      <c r="B162" s="54">
        <v>2</v>
      </c>
    </row>
    <row r="163" spans="1:2" ht="34" x14ac:dyDescent="0.4">
      <c r="A163" s="161" t="s">
        <v>621</v>
      </c>
      <c r="B163" s="54">
        <v>212</v>
      </c>
    </row>
    <row r="164" spans="1:2" ht="34" x14ac:dyDescent="0.4">
      <c r="A164" s="161" t="s">
        <v>622</v>
      </c>
      <c r="B164" s="54">
        <v>36</v>
      </c>
    </row>
    <row r="165" spans="1:2" ht="34" x14ac:dyDescent="0.4">
      <c r="A165" s="161" t="s">
        <v>624</v>
      </c>
      <c r="B165" s="54">
        <v>102</v>
      </c>
    </row>
    <row r="166" spans="1:2" ht="34" x14ac:dyDescent="0.4">
      <c r="A166" s="161" t="s">
        <v>625</v>
      </c>
      <c r="B166" s="54">
        <v>11</v>
      </c>
    </row>
    <row r="167" spans="1:2" ht="15" thickBot="1" x14ac:dyDescent="0.4">
      <c r="A167" s="151"/>
      <c r="B167" s="125">
        <f>SUM(B159:B166)</f>
        <v>561</v>
      </c>
    </row>
  </sheetData>
  <mergeCells count="19">
    <mergeCell ref="A112:D112"/>
    <mergeCell ref="A118:J118"/>
    <mergeCell ref="A119:D119"/>
    <mergeCell ref="E119:J119"/>
    <mergeCell ref="A158:B158"/>
    <mergeCell ref="A120:B120"/>
    <mergeCell ref="C120:D120"/>
    <mergeCell ref="E120:G120"/>
    <mergeCell ref="H120:J120"/>
    <mergeCell ref="A133:B133"/>
    <mergeCell ref="D145:F145"/>
    <mergeCell ref="D146:F146"/>
    <mergeCell ref="D147:F147"/>
    <mergeCell ref="A15:D15"/>
    <mergeCell ref="A28:C28"/>
    <mergeCell ref="A39:E39"/>
    <mergeCell ref="A109:D109"/>
    <mergeCell ref="A111:D111"/>
    <mergeCell ref="A110:D11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56"/>
  <sheetViews>
    <sheetView topLeftCell="A39" workbookViewId="0">
      <selection activeCell="C30" sqref="C30:C32"/>
    </sheetView>
  </sheetViews>
  <sheetFormatPr defaultRowHeight="14.5" x14ac:dyDescent="0.35"/>
  <cols>
    <col min="1" max="1" width="28.81640625" bestFit="1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4" ht="17.5" thickBot="1" x14ac:dyDescent="0.45">
      <c r="A1" s="1" t="s">
        <v>0</v>
      </c>
      <c r="D1" s="8" t="s">
        <v>39</v>
      </c>
    </row>
    <row r="2" spans="1:4" ht="15" thickTop="1" x14ac:dyDescent="0.35">
      <c r="A2" s="8" t="s">
        <v>1</v>
      </c>
      <c r="B2">
        <v>37</v>
      </c>
    </row>
    <row r="3" spans="1:4" x14ac:dyDescent="0.35">
      <c r="A3" s="8" t="s">
        <v>2</v>
      </c>
      <c r="B3">
        <v>13</v>
      </c>
    </row>
    <row r="4" spans="1:4" x14ac:dyDescent="0.35">
      <c r="A4" s="8" t="s">
        <v>3</v>
      </c>
      <c r="B4">
        <v>33</v>
      </c>
    </row>
    <row r="5" spans="1:4" x14ac:dyDescent="0.35">
      <c r="A5" s="8" t="s">
        <v>4</v>
      </c>
      <c r="B5">
        <v>3</v>
      </c>
    </row>
    <row r="6" spans="1:4" x14ac:dyDescent="0.35">
      <c r="A6" s="8" t="s">
        <v>9</v>
      </c>
      <c r="B6">
        <v>0</v>
      </c>
    </row>
    <row r="7" spans="1:4" x14ac:dyDescent="0.35">
      <c r="A7" s="8" t="s">
        <v>10</v>
      </c>
      <c r="B7">
        <v>0</v>
      </c>
    </row>
    <row r="8" spans="1:4" x14ac:dyDescent="0.35">
      <c r="A8" s="8" t="s">
        <v>5</v>
      </c>
      <c r="B8">
        <v>1</v>
      </c>
    </row>
    <row r="9" spans="1:4" x14ac:dyDescent="0.35">
      <c r="A9" s="8" t="s">
        <v>11</v>
      </c>
      <c r="B9">
        <v>0</v>
      </c>
    </row>
    <row r="10" spans="1:4" x14ac:dyDescent="0.35">
      <c r="A10" s="8" t="s">
        <v>12</v>
      </c>
      <c r="B10">
        <v>0</v>
      </c>
    </row>
    <row r="11" spans="1:4" x14ac:dyDescent="0.35">
      <c r="A11" s="8" t="s">
        <v>6</v>
      </c>
      <c r="B11">
        <v>2</v>
      </c>
    </row>
    <row r="12" spans="1:4" x14ac:dyDescent="0.35">
      <c r="A12" s="8" t="s">
        <v>13</v>
      </c>
      <c r="B12">
        <v>0</v>
      </c>
    </row>
    <row r="13" spans="1:4" x14ac:dyDescent="0.35">
      <c r="A13" s="8" t="s">
        <v>14</v>
      </c>
      <c r="B13">
        <v>0</v>
      </c>
    </row>
    <row r="14" spans="1:4" x14ac:dyDescent="0.35">
      <c r="A14" s="8" t="s">
        <v>7</v>
      </c>
      <c r="B14">
        <v>22</v>
      </c>
    </row>
    <row r="15" spans="1:4" x14ac:dyDescent="0.35">
      <c r="A15" s="8" t="s">
        <v>8</v>
      </c>
      <c r="B15">
        <v>0</v>
      </c>
    </row>
    <row r="16" spans="1:4" x14ac:dyDescent="0.35">
      <c r="A16" s="8" t="s">
        <v>20</v>
      </c>
      <c r="B16">
        <v>0</v>
      </c>
    </row>
    <row r="17" spans="1:8" x14ac:dyDescent="0.35">
      <c r="A17" s="2" t="s">
        <v>15</v>
      </c>
      <c r="B17" s="3">
        <f>SUM(B2:B16)</f>
        <v>111</v>
      </c>
    </row>
    <row r="18" spans="1:8" ht="15" thickBot="1" x14ac:dyDescent="0.4"/>
    <row r="19" spans="1:8" ht="17" x14ac:dyDescent="0.4">
      <c r="A19" s="248" t="s">
        <v>17</v>
      </c>
      <c r="B19" s="249"/>
      <c r="C19" s="249"/>
      <c r="D19" s="250"/>
      <c r="F19" s="242" t="s">
        <v>66</v>
      </c>
      <c r="G19" s="243"/>
      <c r="H19" s="244"/>
    </row>
    <row r="20" spans="1:8" ht="30.5" thickBot="1" x14ac:dyDescent="0.4">
      <c r="A20" s="16"/>
      <c r="B20" s="28" t="s">
        <v>64</v>
      </c>
      <c r="C20" s="28" t="s">
        <v>65</v>
      </c>
      <c r="D20" s="29" t="s">
        <v>21</v>
      </c>
      <c r="F20" s="245"/>
      <c r="G20" s="246"/>
      <c r="H20" s="247"/>
    </row>
    <row r="21" spans="1:8" ht="15" thickTop="1" x14ac:dyDescent="0.35">
      <c r="A21" s="17" t="s">
        <v>1</v>
      </c>
      <c r="B21" s="30">
        <v>5896</v>
      </c>
      <c r="C21" s="30">
        <v>5546</v>
      </c>
      <c r="D21" s="31">
        <f>C21-B21</f>
        <v>-350</v>
      </c>
      <c r="F21" s="22" t="s">
        <v>1</v>
      </c>
      <c r="H21" s="23">
        <v>95</v>
      </c>
    </row>
    <row r="22" spans="1:8" x14ac:dyDescent="0.35">
      <c r="A22" s="17" t="s">
        <v>2</v>
      </c>
      <c r="B22" s="30">
        <v>6203</v>
      </c>
      <c r="C22" s="30">
        <v>6302</v>
      </c>
      <c r="D22" s="31">
        <f t="shared" ref="D22:D36" si="0">C22-B22</f>
        <v>99</v>
      </c>
      <c r="E22" s="12"/>
      <c r="F22" s="22" t="s">
        <v>2</v>
      </c>
      <c r="H22" s="23">
        <v>47</v>
      </c>
    </row>
    <row r="23" spans="1:8" x14ac:dyDescent="0.35">
      <c r="A23" s="17" t="s">
        <v>3</v>
      </c>
      <c r="B23" s="30">
        <v>1099</v>
      </c>
      <c r="C23" s="30">
        <v>1058</v>
      </c>
      <c r="D23" s="31">
        <f t="shared" si="0"/>
        <v>-41</v>
      </c>
      <c r="E23" s="12"/>
      <c r="F23" s="22" t="s">
        <v>3</v>
      </c>
      <c r="H23" s="23">
        <v>50</v>
      </c>
    </row>
    <row r="24" spans="1:8" x14ac:dyDescent="0.35">
      <c r="A24" s="17" t="s">
        <v>4</v>
      </c>
      <c r="B24" s="30">
        <v>187</v>
      </c>
      <c r="C24" s="30">
        <v>198</v>
      </c>
      <c r="D24" s="31">
        <f t="shared" si="0"/>
        <v>11</v>
      </c>
      <c r="E24" s="12"/>
      <c r="F24" s="22" t="s">
        <v>4</v>
      </c>
      <c r="H24" s="23">
        <v>6</v>
      </c>
    </row>
    <row r="25" spans="1:8" x14ac:dyDescent="0.35">
      <c r="A25" s="17" t="s">
        <v>9</v>
      </c>
      <c r="B25" s="30">
        <v>10</v>
      </c>
      <c r="C25" s="30">
        <v>10</v>
      </c>
      <c r="D25" s="31">
        <f t="shared" si="0"/>
        <v>0</v>
      </c>
      <c r="E25" s="12"/>
      <c r="F25" s="22" t="s">
        <v>9</v>
      </c>
      <c r="H25" s="23">
        <v>0</v>
      </c>
    </row>
    <row r="26" spans="1:8" x14ac:dyDescent="0.35">
      <c r="A26" s="17" t="s">
        <v>10</v>
      </c>
      <c r="B26" s="30">
        <v>11</v>
      </c>
      <c r="C26" s="30">
        <v>9</v>
      </c>
      <c r="D26" s="31">
        <f t="shared" si="0"/>
        <v>-2</v>
      </c>
      <c r="E26" s="12"/>
      <c r="F26" s="22" t="s">
        <v>10</v>
      </c>
      <c r="H26" s="23">
        <v>0</v>
      </c>
    </row>
    <row r="27" spans="1:8" x14ac:dyDescent="0.35">
      <c r="A27" s="17" t="s">
        <v>5</v>
      </c>
      <c r="B27" s="30">
        <v>134</v>
      </c>
      <c r="C27" s="30">
        <v>146</v>
      </c>
      <c r="D27" s="31">
        <f t="shared" si="0"/>
        <v>12</v>
      </c>
      <c r="E27" s="12"/>
      <c r="F27" s="22" t="s">
        <v>5</v>
      </c>
      <c r="H27" s="23">
        <v>2</v>
      </c>
    </row>
    <row r="28" spans="1:8" x14ac:dyDescent="0.35">
      <c r="A28" s="17" t="s">
        <v>11</v>
      </c>
      <c r="B28" s="30">
        <v>6</v>
      </c>
      <c r="C28" s="30">
        <v>9</v>
      </c>
      <c r="D28" s="31">
        <f t="shared" si="0"/>
        <v>3</v>
      </c>
      <c r="E28" s="12"/>
      <c r="F28" s="22" t="s">
        <v>11</v>
      </c>
      <c r="H28" s="23">
        <v>0</v>
      </c>
    </row>
    <row r="29" spans="1:8" x14ac:dyDescent="0.35">
      <c r="A29" s="17" t="s">
        <v>12</v>
      </c>
      <c r="B29" s="30">
        <v>3</v>
      </c>
      <c r="C29" s="30">
        <v>2</v>
      </c>
      <c r="D29" s="31">
        <f t="shared" si="0"/>
        <v>-1</v>
      </c>
      <c r="E29" s="12"/>
      <c r="F29" s="22" t="s">
        <v>12</v>
      </c>
      <c r="H29" s="23">
        <v>0</v>
      </c>
    </row>
    <row r="30" spans="1:8" x14ac:dyDescent="0.35">
      <c r="A30" s="17" t="s">
        <v>6</v>
      </c>
      <c r="B30" s="30">
        <v>62</v>
      </c>
      <c r="C30" s="30">
        <v>48</v>
      </c>
      <c r="D30" s="31">
        <f t="shared" si="0"/>
        <v>-14</v>
      </c>
      <c r="E30" s="12"/>
      <c r="F30" s="22" t="s">
        <v>6</v>
      </c>
      <c r="H30" s="23">
        <v>3</v>
      </c>
    </row>
    <row r="31" spans="1:8" x14ac:dyDescent="0.35">
      <c r="A31" s="17" t="s">
        <v>13</v>
      </c>
      <c r="B31" s="30">
        <v>0</v>
      </c>
      <c r="C31" s="30">
        <v>0</v>
      </c>
      <c r="D31" s="31">
        <f t="shared" si="0"/>
        <v>0</v>
      </c>
      <c r="E31" s="12"/>
      <c r="F31" s="240" t="s">
        <v>13</v>
      </c>
      <c r="G31" s="241"/>
      <c r="H31" s="23">
        <v>0</v>
      </c>
    </row>
    <row r="32" spans="1:8" x14ac:dyDescent="0.35">
      <c r="A32" s="17" t="s">
        <v>14</v>
      </c>
      <c r="B32" s="30">
        <v>4</v>
      </c>
      <c r="C32" s="30">
        <v>2</v>
      </c>
      <c r="D32" s="31">
        <f t="shared" si="0"/>
        <v>-2</v>
      </c>
      <c r="E32" s="12"/>
      <c r="F32" s="240" t="s">
        <v>14</v>
      </c>
      <c r="G32" s="241"/>
      <c r="H32" s="23">
        <v>0</v>
      </c>
    </row>
    <row r="33" spans="1:14" x14ac:dyDescent="0.35">
      <c r="A33" s="17" t="s">
        <v>7</v>
      </c>
      <c r="B33" s="30">
        <v>111</v>
      </c>
      <c r="C33" s="30">
        <v>169</v>
      </c>
      <c r="D33" s="31">
        <f t="shared" si="0"/>
        <v>58</v>
      </c>
      <c r="E33" s="12"/>
      <c r="F33" s="22" t="s">
        <v>7</v>
      </c>
      <c r="H33" s="23">
        <v>1</v>
      </c>
    </row>
    <row r="34" spans="1:14" x14ac:dyDescent="0.35">
      <c r="A34" s="17" t="s">
        <v>8</v>
      </c>
      <c r="B34" s="15">
        <v>58</v>
      </c>
      <c r="C34" s="15">
        <v>61</v>
      </c>
      <c r="D34" s="18">
        <f t="shared" si="0"/>
        <v>3</v>
      </c>
      <c r="E34" s="12"/>
      <c r="F34" s="22" t="s">
        <v>8</v>
      </c>
      <c r="H34" s="23">
        <v>0</v>
      </c>
    </row>
    <row r="35" spans="1:14" x14ac:dyDescent="0.35">
      <c r="A35" s="17" t="s">
        <v>20</v>
      </c>
      <c r="B35" s="15">
        <v>65</v>
      </c>
      <c r="C35" s="15">
        <v>83</v>
      </c>
      <c r="D35" s="18">
        <f t="shared" si="0"/>
        <v>18</v>
      </c>
      <c r="E35" s="12"/>
      <c r="F35" s="22" t="s">
        <v>20</v>
      </c>
      <c r="H35" s="23">
        <v>2</v>
      </c>
    </row>
    <row r="36" spans="1:14" ht="15" thickBot="1" x14ac:dyDescent="0.4">
      <c r="A36" s="19"/>
      <c r="B36" s="37">
        <f>SUM(B21:B35)</f>
        <v>13849</v>
      </c>
      <c r="C36" s="37">
        <f>SUM(C21:C35)</f>
        <v>13643</v>
      </c>
      <c r="D36" s="21">
        <f t="shared" si="0"/>
        <v>-206</v>
      </c>
      <c r="E36" s="12"/>
      <c r="F36" s="24"/>
      <c r="G36" s="25"/>
      <c r="H36" s="26">
        <f>SUM(H21:H35)</f>
        <v>206</v>
      </c>
    </row>
    <row r="38" spans="1:14" ht="17.5" thickBot="1" x14ac:dyDescent="0.45">
      <c r="A38" s="1" t="s">
        <v>41</v>
      </c>
    </row>
    <row r="39" spans="1:14" ht="29.5" thickTop="1" x14ac:dyDescent="0.35">
      <c r="B39" s="10" t="s">
        <v>40</v>
      </c>
      <c r="C39" s="10" t="s">
        <v>2</v>
      </c>
      <c r="D39" s="27" t="s">
        <v>3</v>
      </c>
      <c r="E39" s="10" t="s">
        <v>48</v>
      </c>
      <c r="F39" s="10" t="s">
        <v>49</v>
      </c>
      <c r="G39" s="10" t="s">
        <v>50</v>
      </c>
      <c r="H39" s="10" t="s">
        <v>7</v>
      </c>
      <c r="I39" s="10" t="s">
        <v>55</v>
      </c>
      <c r="J39" s="10" t="s">
        <v>42</v>
      </c>
      <c r="K39" s="10"/>
      <c r="L39" s="10"/>
      <c r="M39" s="10"/>
      <c r="N39" s="10"/>
    </row>
    <row r="40" spans="1:14" x14ac:dyDescent="0.35">
      <c r="A40" s="8" t="s">
        <v>32</v>
      </c>
      <c r="B40" s="9">
        <v>948</v>
      </c>
      <c r="C40" s="9">
        <v>1032</v>
      </c>
      <c r="D40" s="9">
        <v>184</v>
      </c>
      <c r="E40" s="9">
        <v>48</v>
      </c>
      <c r="F40" s="9">
        <v>29</v>
      </c>
      <c r="G40" s="9">
        <v>12</v>
      </c>
      <c r="H40" s="9">
        <v>0</v>
      </c>
      <c r="I40" s="9">
        <v>70</v>
      </c>
      <c r="J40" s="9">
        <f t="shared" ref="J40:J46" si="1">SUM(B40:I40)</f>
        <v>2323</v>
      </c>
    </row>
    <row r="41" spans="1:14" x14ac:dyDescent="0.35">
      <c r="A41" s="8" t="s">
        <v>33</v>
      </c>
      <c r="B41" s="9">
        <v>990</v>
      </c>
      <c r="C41" s="9">
        <v>1068</v>
      </c>
      <c r="D41" s="9">
        <v>150</v>
      </c>
      <c r="E41" s="9">
        <v>51</v>
      </c>
      <c r="F41" s="9">
        <v>33</v>
      </c>
      <c r="G41" s="9">
        <v>15</v>
      </c>
      <c r="H41" s="9">
        <v>22</v>
      </c>
      <c r="I41" s="9">
        <v>0</v>
      </c>
      <c r="J41" s="9">
        <f t="shared" si="1"/>
        <v>2329</v>
      </c>
    </row>
    <row r="42" spans="1:14" x14ac:dyDescent="0.35">
      <c r="A42" s="8" t="s">
        <v>34</v>
      </c>
      <c r="B42" s="9">
        <v>1016</v>
      </c>
      <c r="C42" s="9">
        <v>1110</v>
      </c>
      <c r="D42" s="9">
        <v>136</v>
      </c>
      <c r="E42" s="9">
        <v>42</v>
      </c>
      <c r="F42" s="9">
        <v>21</v>
      </c>
      <c r="G42" s="9">
        <v>5</v>
      </c>
      <c r="H42" s="9">
        <v>2</v>
      </c>
      <c r="I42" s="9">
        <v>0</v>
      </c>
      <c r="J42" s="9">
        <f t="shared" si="1"/>
        <v>2332</v>
      </c>
    </row>
    <row r="43" spans="1:14" x14ac:dyDescent="0.35">
      <c r="A43" s="8" t="s">
        <v>35</v>
      </c>
      <c r="B43" s="9">
        <v>783</v>
      </c>
      <c r="C43" s="9">
        <v>980</v>
      </c>
      <c r="D43" s="9">
        <v>154</v>
      </c>
      <c r="E43" s="9">
        <v>23</v>
      </c>
      <c r="F43" s="9">
        <v>20</v>
      </c>
      <c r="G43" s="9">
        <v>9</v>
      </c>
      <c r="H43" s="9">
        <v>2</v>
      </c>
      <c r="I43" s="9">
        <v>0</v>
      </c>
      <c r="J43" s="9">
        <f t="shared" si="1"/>
        <v>1971</v>
      </c>
    </row>
    <row r="44" spans="1:14" x14ac:dyDescent="0.35">
      <c r="A44" s="8" t="s">
        <v>36</v>
      </c>
      <c r="B44" s="9">
        <v>578</v>
      </c>
      <c r="C44" s="9">
        <v>618</v>
      </c>
      <c r="D44" s="9">
        <v>148</v>
      </c>
      <c r="E44" s="9">
        <v>15</v>
      </c>
      <c r="F44" s="9">
        <v>12</v>
      </c>
      <c r="G44" s="9">
        <v>2</v>
      </c>
      <c r="H44" s="9">
        <v>28</v>
      </c>
      <c r="I44" s="9">
        <v>1</v>
      </c>
      <c r="J44" s="9">
        <f t="shared" si="1"/>
        <v>1402</v>
      </c>
    </row>
    <row r="45" spans="1:14" x14ac:dyDescent="0.35">
      <c r="A45" s="8" t="s">
        <v>37</v>
      </c>
      <c r="B45" s="9">
        <v>502</v>
      </c>
      <c r="C45" s="9">
        <v>551</v>
      </c>
      <c r="D45" s="9">
        <v>102</v>
      </c>
      <c r="E45" s="9">
        <v>13</v>
      </c>
      <c r="F45" s="9">
        <v>16</v>
      </c>
      <c r="G45" s="9">
        <v>2</v>
      </c>
      <c r="H45" s="9">
        <v>5</v>
      </c>
      <c r="I45" s="9">
        <v>0</v>
      </c>
      <c r="J45" s="9">
        <f t="shared" si="1"/>
        <v>1191</v>
      </c>
    </row>
    <row r="46" spans="1:14" x14ac:dyDescent="0.35">
      <c r="A46" s="8" t="s">
        <v>38</v>
      </c>
      <c r="B46" s="9">
        <v>758</v>
      </c>
      <c r="C46" s="9">
        <v>970</v>
      </c>
      <c r="D46" s="9">
        <v>184</v>
      </c>
      <c r="E46" s="9">
        <v>28</v>
      </c>
      <c r="F46" s="9">
        <v>28</v>
      </c>
      <c r="G46" s="9">
        <v>5</v>
      </c>
      <c r="H46" s="9">
        <v>110</v>
      </c>
      <c r="I46" s="9">
        <v>12</v>
      </c>
      <c r="J46" s="9">
        <f t="shared" si="1"/>
        <v>2095</v>
      </c>
    </row>
    <row r="47" spans="1:14" ht="15" thickBot="1" x14ac:dyDescent="0.4">
      <c r="B47" s="13">
        <f>SUM(B40:B46)</f>
        <v>5575</v>
      </c>
      <c r="C47" s="13">
        <f t="shared" ref="C47:I47" si="2">SUM(C40:C46)</f>
        <v>6329</v>
      </c>
      <c r="D47" s="13">
        <f t="shared" si="2"/>
        <v>1058</v>
      </c>
      <c r="E47" s="13">
        <f t="shared" si="2"/>
        <v>220</v>
      </c>
      <c r="F47" s="13">
        <f t="shared" si="2"/>
        <v>159</v>
      </c>
      <c r="G47" s="13">
        <f t="shared" si="2"/>
        <v>50</v>
      </c>
      <c r="H47" s="13">
        <f t="shared" si="2"/>
        <v>169</v>
      </c>
      <c r="I47" s="13">
        <f t="shared" si="2"/>
        <v>83</v>
      </c>
      <c r="J47" s="13">
        <f>SUM(J40:J46)</f>
        <v>13643</v>
      </c>
    </row>
    <row r="48" spans="1:14" ht="15" thickTop="1" x14ac:dyDescent="0.35"/>
    <row r="50" spans="1:13" x14ac:dyDescent="0.35">
      <c r="A50" s="34" t="s">
        <v>69</v>
      </c>
      <c r="B50" s="34">
        <f>B17</f>
        <v>111</v>
      </c>
    </row>
    <row r="51" spans="1:13" ht="35.25" customHeight="1" x14ac:dyDescent="0.35">
      <c r="A51" s="35" t="s">
        <v>67</v>
      </c>
      <c r="B51" s="35">
        <v>952</v>
      </c>
      <c r="M51">
        <v>12842</v>
      </c>
    </row>
    <row r="52" spans="1:13" x14ac:dyDescent="0.35">
      <c r="A52" s="34" t="s">
        <v>68</v>
      </c>
      <c r="B52" s="34">
        <f>H36</f>
        <v>206</v>
      </c>
    </row>
    <row r="53" spans="1:13" x14ac:dyDescent="0.35">
      <c r="A53" s="34" t="s">
        <v>27</v>
      </c>
      <c r="B53" s="38">
        <f>C36</f>
        <v>13643</v>
      </c>
    </row>
    <row r="55" spans="1:13" x14ac:dyDescent="0.35">
      <c r="A55" s="34" t="s">
        <v>54</v>
      </c>
      <c r="B55" s="34">
        <f>D36</f>
        <v>-206</v>
      </c>
    </row>
    <row r="56" spans="1:13" x14ac:dyDescent="0.35">
      <c r="A56" s="34" t="s">
        <v>29</v>
      </c>
      <c r="B56" s="36">
        <f>((C36-B51)/B36)</f>
        <v>0.91638385442992276</v>
      </c>
    </row>
  </sheetData>
  <mergeCells count="4">
    <mergeCell ref="A19:D19"/>
    <mergeCell ref="F19:H20"/>
    <mergeCell ref="F31:G31"/>
    <mergeCell ref="F32:G3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50"/>
  <sheetViews>
    <sheetView topLeftCell="A13" workbookViewId="0">
      <selection activeCell="H15" sqref="H15:H27"/>
    </sheetView>
  </sheetViews>
  <sheetFormatPr defaultRowHeight="14.5" x14ac:dyDescent="0.35"/>
  <cols>
    <col min="1" max="1" width="28.81640625" bestFit="1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8" ht="17.5" thickBot="1" x14ac:dyDescent="0.45">
      <c r="A1" s="1" t="s">
        <v>0</v>
      </c>
      <c r="D1" s="8" t="s">
        <v>39</v>
      </c>
    </row>
    <row r="2" spans="1:8" ht="15" thickTop="1" x14ac:dyDescent="0.35">
      <c r="A2" s="8" t="s">
        <v>1</v>
      </c>
      <c r="B2">
        <v>17</v>
      </c>
    </row>
    <row r="3" spans="1:8" x14ac:dyDescent="0.35">
      <c r="A3" s="8" t="s">
        <v>2</v>
      </c>
      <c r="B3">
        <v>11</v>
      </c>
    </row>
    <row r="4" spans="1:8" x14ac:dyDescent="0.35">
      <c r="A4" s="8" t="s">
        <v>3</v>
      </c>
      <c r="B4">
        <v>29</v>
      </c>
    </row>
    <row r="5" spans="1:8" x14ac:dyDescent="0.35">
      <c r="A5" s="8" t="s">
        <v>4</v>
      </c>
      <c r="B5">
        <v>2</v>
      </c>
    </row>
    <row r="6" spans="1:8" x14ac:dyDescent="0.35">
      <c r="A6" s="8" t="s">
        <v>5</v>
      </c>
      <c r="B6">
        <v>1</v>
      </c>
    </row>
    <row r="7" spans="1:8" x14ac:dyDescent="0.35">
      <c r="A7" s="8" t="s">
        <v>6</v>
      </c>
      <c r="B7">
        <v>3</v>
      </c>
    </row>
    <row r="8" spans="1:8" x14ac:dyDescent="0.35">
      <c r="A8" s="8" t="s">
        <v>7</v>
      </c>
      <c r="B8">
        <v>0</v>
      </c>
    </row>
    <row r="9" spans="1:8" x14ac:dyDescent="0.35">
      <c r="A9" s="8" t="s">
        <v>8</v>
      </c>
      <c r="B9">
        <v>1</v>
      </c>
    </row>
    <row r="10" spans="1:8" x14ac:dyDescent="0.35">
      <c r="A10" s="8" t="s">
        <v>20</v>
      </c>
      <c r="B10">
        <v>0</v>
      </c>
    </row>
    <row r="11" spans="1:8" x14ac:dyDescent="0.35">
      <c r="A11" s="2" t="s">
        <v>15</v>
      </c>
      <c r="B11" s="3">
        <f>SUM(B2:B10)</f>
        <v>64</v>
      </c>
    </row>
    <row r="12" spans="1:8" ht="15" thickBot="1" x14ac:dyDescent="0.4"/>
    <row r="13" spans="1:8" ht="17" x14ac:dyDescent="0.4">
      <c r="A13" s="248" t="s">
        <v>17</v>
      </c>
      <c r="B13" s="249"/>
      <c r="C13" s="249"/>
      <c r="D13" s="250"/>
      <c r="F13" s="242" t="s">
        <v>72</v>
      </c>
      <c r="G13" s="243"/>
      <c r="H13" s="244"/>
    </row>
    <row r="14" spans="1:8" ht="30.5" thickBot="1" x14ac:dyDescent="0.4">
      <c r="A14" s="16"/>
      <c r="B14" s="28" t="s">
        <v>70</v>
      </c>
      <c r="C14" s="28" t="s">
        <v>71</v>
      </c>
      <c r="D14" s="29" t="s">
        <v>21</v>
      </c>
      <c r="F14" s="245"/>
      <c r="G14" s="246"/>
      <c r="H14" s="247"/>
    </row>
    <row r="15" spans="1:8" ht="15" thickTop="1" x14ac:dyDescent="0.35">
      <c r="A15" s="17" t="s">
        <v>1</v>
      </c>
      <c r="B15" s="30">
        <v>5899</v>
      </c>
      <c r="C15" s="30">
        <v>5504</v>
      </c>
      <c r="D15" s="31">
        <f>C15-B15</f>
        <v>-395</v>
      </c>
      <c r="F15" s="22" t="s">
        <v>1</v>
      </c>
      <c r="H15" s="23">
        <v>119</v>
      </c>
    </row>
    <row r="16" spans="1:8" x14ac:dyDescent="0.35">
      <c r="A16" s="17" t="s">
        <v>2</v>
      </c>
      <c r="B16" s="30">
        <v>6235</v>
      </c>
      <c r="C16" s="30">
        <v>6303</v>
      </c>
      <c r="D16" s="31">
        <f t="shared" ref="D16:D30" si="0">C16-B16</f>
        <v>68</v>
      </c>
      <c r="E16" s="12"/>
      <c r="F16" s="22" t="s">
        <v>2</v>
      </c>
      <c r="H16" s="23">
        <v>58</v>
      </c>
    </row>
    <row r="17" spans="1:8" x14ac:dyDescent="0.35">
      <c r="A17" s="17" t="s">
        <v>3</v>
      </c>
      <c r="B17" s="30">
        <v>1103</v>
      </c>
      <c r="C17" s="30">
        <v>1071</v>
      </c>
      <c r="D17" s="31">
        <f t="shared" si="0"/>
        <v>-32</v>
      </c>
      <c r="E17" s="12"/>
      <c r="F17" s="22" t="s">
        <v>3</v>
      </c>
      <c r="H17" s="23">
        <v>46</v>
      </c>
    </row>
    <row r="18" spans="1:8" x14ac:dyDescent="0.35">
      <c r="A18" s="17" t="s">
        <v>4</v>
      </c>
      <c r="B18" s="30">
        <v>188</v>
      </c>
      <c r="C18" s="30">
        <v>198</v>
      </c>
      <c r="D18" s="31">
        <f t="shared" si="0"/>
        <v>10</v>
      </c>
      <c r="E18" s="12"/>
      <c r="F18" s="22" t="s">
        <v>4</v>
      </c>
      <c r="H18" s="23">
        <v>6</v>
      </c>
    </row>
    <row r="19" spans="1:8" x14ac:dyDescent="0.35">
      <c r="A19" s="17" t="s">
        <v>9</v>
      </c>
      <c r="B19" s="30">
        <v>10</v>
      </c>
      <c r="C19" s="30">
        <v>9</v>
      </c>
      <c r="D19" s="31">
        <f t="shared" si="0"/>
        <v>-1</v>
      </c>
      <c r="E19" s="12"/>
      <c r="F19" s="22" t="s">
        <v>9</v>
      </c>
      <c r="H19" s="23">
        <v>0</v>
      </c>
    </row>
    <row r="20" spans="1:8" x14ac:dyDescent="0.35">
      <c r="A20" s="17" t="s">
        <v>10</v>
      </c>
      <c r="B20" s="30">
        <v>10</v>
      </c>
      <c r="C20" s="30">
        <v>9</v>
      </c>
      <c r="D20" s="31">
        <f t="shared" si="0"/>
        <v>-1</v>
      </c>
      <c r="E20" s="12"/>
      <c r="F20" s="22" t="s">
        <v>10</v>
      </c>
      <c r="H20" s="23">
        <v>0</v>
      </c>
    </row>
    <row r="21" spans="1:8" x14ac:dyDescent="0.35">
      <c r="A21" s="17" t="s">
        <v>5</v>
      </c>
      <c r="B21" s="30">
        <v>137</v>
      </c>
      <c r="C21" s="30">
        <v>144</v>
      </c>
      <c r="D21" s="31">
        <f t="shared" si="0"/>
        <v>7</v>
      </c>
      <c r="E21" s="12"/>
      <c r="F21" s="22" t="s">
        <v>5</v>
      </c>
      <c r="H21" s="23">
        <v>3</v>
      </c>
    </row>
    <row r="22" spans="1:8" x14ac:dyDescent="0.35">
      <c r="A22" s="17" t="s">
        <v>11</v>
      </c>
      <c r="B22" s="30">
        <v>6</v>
      </c>
      <c r="C22" s="30">
        <v>9</v>
      </c>
      <c r="D22" s="31">
        <f t="shared" si="0"/>
        <v>3</v>
      </c>
      <c r="E22" s="12"/>
      <c r="F22" s="22" t="s">
        <v>11</v>
      </c>
      <c r="H22" s="23">
        <v>0</v>
      </c>
    </row>
    <row r="23" spans="1:8" x14ac:dyDescent="0.35">
      <c r="A23" s="17" t="s">
        <v>12</v>
      </c>
      <c r="B23" s="30">
        <v>3</v>
      </c>
      <c r="C23" s="30">
        <v>2</v>
      </c>
      <c r="D23" s="31">
        <f t="shared" si="0"/>
        <v>-1</v>
      </c>
      <c r="E23" s="12"/>
      <c r="F23" s="22" t="s">
        <v>12</v>
      </c>
      <c r="H23" s="23">
        <v>0</v>
      </c>
    </row>
    <row r="24" spans="1:8" x14ac:dyDescent="0.35">
      <c r="A24" s="17" t="s">
        <v>6</v>
      </c>
      <c r="B24" s="30">
        <v>56</v>
      </c>
      <c r="C24" s="30">
        <v>49</v>
      </c>
      <c r="D24" s="31">
        <f t="shared" si="0"/>
        <v>-7</v>
      </c>
      <c r="E24" s="12"/>
      <c r="F24" s="22" t="s">
        <v>6</v>
      </c>
      <c r="H24" s="23">
        <v>3</v>
      </c>
    </row>
    <row r="25" spans="1:8" x14ac:dyDescent="0.35">
      <c r="A25" s="17" t="s">
        <v>13</v>
      </c>
      <c r="B25" s="30">
        <v>0</v>
      </c>
      <c r="C25" s="30">
        <v>0</v>
      </c>
      <c r="D25" s="31">
        <f t="shared" si="0"/>
        <v>0</v>
      </c>
      <c r="E25" s="12"/>
      <c r="F25" s="240" t="s">
        <v>13</v>
      </c>
      <c r="G25" s="241"/>
      <c r="H25" s="23">
        <v>0</v>
      </c>
    </row>
    <row r="26" spans="1:8" x14ac:dyDescent="0.35">
      <c r="A26" s="17" t="s">
        <v>14</v>
      </c>
      <c r="B26" s="30">
        <v>4</v>
      </c>
      <c r="C26" s="30">
        <v>2</v>
      </c>
      <c r="D26" s="31">
        <f t="shared" si="0"/>
        <v>-2</v>
      </c>
      <c r="E26" s="12"/>
      <c r="F26" s="240" t="s">
        <v>14</v>
      </c>
      <c r="G26" s="241"/>
      <c r="H26" s="23">
        <v>0</v>
      </c>
    </row>
    <row r="27" spans="1:8" x14ac:dyDescent="0.35">
      <c r="A27" s="17" t="s">
        <v>7</v>
      </c>
      <c r="B27" s="30">
        <v>127</v>
      </c>
      <c r="C27" s="30">
        <v>169</v>
      </c>
      <c r="D27" s="31">
        <f t="shared" si="0"/>
        <v>42</v>
      </c>
      <c r="E27" s="12"/>
      <c r="F27" s="22" t="s">
        <v>7</v>
      </c>
      <c r="H27" s="23">
        <v>16</v>
      </c>
    </row>
    <row r="28" spans="1:8" x14ac:dyDescent="0.35">
      <c r="A28" s="17" t="s">
        <v>8</v>
      </c>
      <c r="B28" s="15">
        <v>57</v>
      </c>
      <c r="C28" s="15">
        <v>62</v>
      </c>
      <c r="D28" s="18">
        <f t="shared" si="0"/>
        <v>5</v>
      </c>
      <c r="E28" s="12"/>
      <c r="F28" s="22" t="s">
        <v>8</v>
      </c>
      <c r="H28" s="23">
        <v>0</v>
      </c>
    </row>
    <row r="29" spans="1:8" x14ac:dyDescent="0.35">
      <c r="A29" s="17" t="s">
        <v>20</v>
      </c>
      <c r="B29" s="15">
        <v>70</v>
      </c>
      <c r="C29" s="15">
        <v>82</v>
      </c>
      <c r="D29" s="18">
        <f t="shared" si="0"/>
        <v>12</v>
      </c>
      <c r="E29" s="12"/>
      <c r="F29" s="22" t="s">
        <v>20</v>
      </c>
      <c r="H29" s="23">
        <v>3</v>
      </c>
    </row>
    <row r="30" spans="1:8" ht="15" thickBot="1" x14ac:dyDescent="0.4">
      <c r="A30" s="19"/>
      <c r="B30" s="37">
        <f>SUM(B15:B29)</f>
        <v>13905</v>
      </c>
      <c r="C30" s="37">
        <f>SUM(C15:C29)</f>
        <v>13613</v>
      </c>
      <c r="D30" s="21">
        <f t="shared" si="0"/>
        <v>-292</v>
      </c>
      <c r="E30" s="12"/>
      <c r="F30" s="24"/>
      <c r="G30" s="25"/>
      <c r="H30" s="26">
        <f>SUM(H15:H29)</f>
        <v>254</v>
      </c>
    </row>
    <row r="32" spans="1:8" ht="17.5" thickBot="1" x14ac:dyDescent="0.45">
      <c r="A32" s="1" t="s">
        <v>41</v>
      </c>
    </row>
    <row r="33" spans="1:14" ht="29.5" thickTop="1" x14ac:dyDescent="0.35">
      <c r="B33" s="10" t="s">
        <v>40</v>
      </c>
      <c r="C33" s="10" t="s">
        <v>2</v>
      </c>
      <c r="D33" s="27" t="s">
        <v>3</v>
      </c>
      <c r="E33" s="10" t="s">
        <v>48</v>
      </c>
      <c r="F33" s="10" t="s">
        <v>49</v>
      </c>
      <c r="G33" s="10" t="s">
        <v>50</v>
      </c>
      <c r="H33" s="10" t="s">
        <v>7</v>
      </c>
      <c r="I33" s="10" t="s">
        <v>55</v>
      </c>
      <c r="J33" s="10" t="s">
        <v>42</v>
      </c>
      <c r="K33" s="10"/>
      <c r="L33" s="10"/>
      <c r="M33" s="10"/>
      <c r="N33" s="10"/>
    </row>
    <row r="34" spans="1:14" x14ac:dyDescent="0.35">
      <c r="A34" s="8" t="s">
        <v>32</v>
      </c>
      <c r="B34" s="9">
        <v>940</v>
      </c>
      <c r="C34" s="9">
        <v>1039</v>
      </c>
      <c r="D34" s="9">
        <v>183</v>
      </c>
      <c r="E34" s="9">
        <v>46</v>
      </c>
      <c r="F34" s="9">
        <v>29</v>
      </c>
      <c r="G34" s="9">
        <v>10</v>
      </c>
      <c r="H34" s="9">
        <v>0</v>
      </c>
      <c r="I34" s="9">
        <v>69</v>
      </c>
      <c r="J34" s="9">
        <f t="shared" ref="J34:J40" si="1">SUM(B34:I34)</f>
        <v>2316</v>
      </c>
    </row>
    <row r="35" spans="1:14" x14ac:dyDescent="0.35">
      <c r="A35" s="8" t="s">
        <v>33</v>
      </c>
      <c r="B35" s="9">
        <v>975</v>
      </c>
      <c r="C35" s="9">
        <v>1066</v>
      </c>
      <c r="D35" s="9">
        <v>149</v>
      </c>
      <c r="E35" s="9">
        <v>51</v>
      </c>
      <c r="F35" s="9">
        <v>32</v>
      </c>
      <c r="G35" s="9">
        <v>16</v>
      </c>
      <c r="H35" s="9">
        <v>22</v>
      </c>
      <c r="I35" s="9">
        <v>0</v>
      </c>
      <c r="J35" s="9">
        <f t="shared" si="1"/>
        <v>2311</v>
      </c>
    </row>
    <row r="36" spans="1:14" x14ac:dyDescent="0.35">
      <c r="A36" s="8" t="s">
        <v>34</v>
      </c>
      <c r="B36" s="9">
        <v>1020</v>
      </c>
      <c r="C36" s="9">
        <v>1121</v>
      </c>
      <c r="D36" s="9">
        <v>142</v>
      </c>
      <c r="E36" s="9">
        <v>42</v>
      </c>
      <c r="F36" s="9">
        <v>20</v>
      </c>
      <c r="G36" s="9">
        <v>6</v>
      </c>
      <c r="H36" s="9">
        <v>2</v>
      </c>
      <c r="I36" s="9">
        <v>0</v>
      </c>
      <c r="J36" s="9">
        <f t="shared" si="1"/>
        <v>2353</v>
      </c>
    </row>
    <row r="37" spans="1:14" x14ac:dyDescent="0.35">
      <c r="A37" s="8" t="s">
        <v>35</v>
      </c>
      <c r="B37" s="9">
        <v>774</v>
      </c>
      <c r="C37" s="9">
        <v>971</v>
      </c>
      <c r="D37" s="9">
        <v>164</v>
      </c>
      <c r="E37" s="9">
        <v>23</v>
      </c>
      <c r="F37" s="9">
        <v>21</v>
      </c>
      <c r="G37" s="9">
        <v>9</v>
      </c>
      <c r="H37" s="9">
        <v>2</v>
      </c>
      <c r="I37" s="9">
        <v>0</v>
      </c>
      <c r="J37" s="9">
        <f t="shared" si="1"/>
        <v>1964</v>
      </c>
    </row>
    <row r="38" spans="1:14" x14ac:dyDescent="0.35">
      <c r="A38" s="8" t="s">
        <v>36</v>
      </c>
      <c r="B38" s="9">
        <v>569</v>
      </c>
      <c r="C38" s="9">
        <v>614</v>
      </c>
      <c r="D38" s="9">
        <v>143</v>
      </c>
      <c r="E38" s="9">
        <v>15</v>
      </c>
      <c r="F38" s="9">
        <v>13</v>
      </c>
      <c r="G38" s="9">
        <v>2</v>
      </c>
      <c r="H38" s="9">
        <v>28</v>
      </c>
      <c r="I38" s="9">
        <v>1</v>
      </c>
      <c r="J38" s="9">
        <f t="shared" si="1"/>
        <v>1385</v>
      </c>
    </row>
    <row r="39" spans="1:14" x14ac:dyDescent="0.35">
      <c r="A39" s="8" t="s">
        <v>37</v>
      </c>
      <c r="B39" s="9">
        <v>498</v>
      </c>
      <c r="C39" s="9">
        <v>551</v>
      </c>
      <c r="D39" s="9">
        <v>107</v>
      </c>
      <c r="E39" s="9">
        <v>14</v>
      </c>
      <c r="F39" s="9">
        <v>15</v>
      </c>
      <c r="G39" s="9">
        <v>2</v>
      </c>
      <c r="H39" s="9">
        <v>5</v>
      </c>
      <c r="I39" s="9">
        <v>0</v>
      </c>
      <c r="J39" s="9">
        <f t="shared" si="1"/>
        <v>1192</v>
      </c>
    </row>
    <row r="40" spans="1:14" x14ac:dyDescent="0.35">
      <c r="A40" s="8" t="s">
        <v>38</v>
      </c>
      <c r="B40" s="9">
        <v>757</v>
      </c>
      <c r="C40" s="9">
        <v>969</v>
      </c>
      <c r="D40" s="9">
        <v>183</v>
      </c>
      <c r="E40" s="9">
        <v>28</v>
      </c>
      <c r="F40" s="9">
        <v>27</v>
      </c>
      <c r="G40" s="9">
        <v>6</v>
      </c>
      <c r="H40" s="9">
        <v>110</v>
      </c>
      <c r="I40" s="9">
        <v>12</v>
      </c>
      <c r="J40" s="9">
        <f t="shared" si="1"/>
        <v>2092</v>
      </c>
    </row>
    <row r="41" spans="1:14" ht="15" thickBot="1" x14ac:dyDescent="0.4">
      <c r="B41" s="13">
        <f>SUM(B34:B40)</f>
        <v>5533</v>
      </c>
      <c r="C41" s="13">
        <f t="shared" ref="C41:I41" si="2">SUM(C34:C40)</f>
        <v>6331</v>
      </c>
      <c r="D41" s="13">
        <f t="shared" si="2"/>
        <v>1071</v>
      </c>
      <c r="E41" s="13">
        <f t="shared" si="2"/>
        <v>219</v>
      </c>
      <c r="F41" s="13">
        <f t="shared" si="2"/>
        <v>157</v>
      </c>
      <c r="G41" s="13">
        <f t="shared" si="2"/>
        <v>51</v>
      </c>
      <c r="H41" s="13">
        <f t="shared" si="2"/>
        <v>169</v>
      </c>
      <c r="I41" s="13">
        <f t="shared" si="2"/>
        <v>82</v>
      </c>
      <c r="J41" s="13">
        <f>SUM(J34:J40)</f>
        <v>13613</v>
      </c>
    </row>
    <row r="42" spans="1:14" ht="15" thickTop="1" x14ac:dyDescent="0.35"/>
    <row r="44" spans="1:14" x14ac:dyDescent="0.35">
      <c r="A44" s="34" t="s">
        <v>73</v>
      </c>
      <c r="B44" s="34">
        <f>B11</f>
        <v>64</v>
      </c>
    </row>
    <row r="45" spans="1:14" ht="44.25" customHeight="1" x14ac:dyDescent="0.35">
      <c r="A45" s="35" t="s">
        <v>74</v>
      </c>
      <c r="B45" s="35">
        <v>985</v>
      </c>
    </row>
    <row r="46" spans="1:14" x14ac:dyDescent="0.35">
      <c r="A46" s="34" t="s">
        <v>75</v>
      </c>
      <c r="B46" s="34">
        <f>H30</f>
        <v>254</v>
      </c>
    </row>
    <row r="47" spans="1:14" x14ac:dyDescent="0.35">
      <c r="A47" s="34" t="s">
        <v>27</v>
      </c>
      <c r="B47" s="38">
        <f>C30</f>
        <v>13613</v>
      </c>
    </row>
    <row r="49" spans="1:2" x14ac:dyDescent="0.35">
      <c r="A49" s="34" t="s">
        <v>54</v>
      </c>
      <c r="B49" s="34">
        <f>D30</f>
        <v>-292</v>
      </c>
    </row>
    <row r="50" spans="1:2" x14ac:dyDescent="0.35">
      <c r="A50" s="34" t="s">
        <v>29</v>
      </c>
      <c r="B50" s="36">
        <f>((C30-B45)/B30)</f>
        <v>0.90816253146350234</v>
      </c>
    </row>
  </sheetData>
  <mergeCells count="4">
    <mergeCell ref="A13:D13"/>
    <mergeCell ref="F13:H14"/>
    <mergeCell ref="F25:G25"/>
    <mergeCell ref="F26:G26"/>
  </mergeCells>
  <pageMargins left="0.7" right="0.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50"/>
  <sheetViews>
    <sheetView workbookViewId="0">
      <selection activeCell="B36" sqref="B36:D36"/>
    </sheetView>
  </sheetViews>
  <sheetFormatPr defaultRowHeight="14.5" x14ac:dyDescent="0.35"/>
  <cols>
    <col min="1" max="1" width="28.81640625" bestFit="1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8" ht="17.5" thickBot="1" x14ac:dyDescent="0.45">
      <c r="A1" s="1" t="s">
        <v>0</v>
      </c>
      <c r="D1" s="8" t="s">
        <v>39</v>
      </c>
    </row>
    <row r="2" spans="1:8" ht="15" thickTop="1" x14ac:dyDescent="0.35">
      <c r="A2" s="8" t="s">
        <v>1</v>
      </c>
      <c r="B2">
        <v>13</v>
      </c>
    </row>
    <row r="3" spans="1:8" x14ac:dyDescent="0.35">
      <c r="A3" s="8" t="s">
        <v>2</v>
      </c>
      <c r="B3">
        <v>6</v>
      </c>
    </row>
    <row r="4" spans="1:8" x14ac:dyDescent="0.35">
      <c r="A4" s="8" t="s">
        <v>3</v>
      </c>
      <c r="B4">
        <v>7</v>
      </c>
    </row>
    <row r="5" spans="1:8" x14ac:dyDescent="0.35">
      <c r="A5" s="8" t="s">
        <v>4</v>
      </c>
      <c r="B5">
        <v>3</v>
      </c>
    </row>
    <row r="6" spans="1:8" x14ac:dyDescent="0.35">
      <c r="A6" s="8" t="s">
        <v>5</v>
      </c>
      <c r="B6">
        <v>1</v>
      </c>
    </row>
    <row r="7" spans="1:8" x14ac:dyDescent="0.35">
      <c r="A7" s="8" t="s">
        <v>6</v>
      </c>
      <c r="B7">
        <v>3</v>
      </c>
    </row>
    <row r="8" spans="1:8" x14ac:dyDescent="0.35">
      <c r="A8" s="8" t="s">
        <v>7</v>
      </c>
      <c r="B8">
        <v>0</v>
      </c>
    </row>
    <row r="9" spans="1:8" x14ac:dyDescent="0.35">
      <c r="A9" s="8" t="s">
        <v>8</v>
      </c>
      <c r="B9">
        <v>0</v>
      </c>
    </row>
    <row r="10" spans="1:8" x14ac:dyDescent="0.35">
      <c r="A10" s="8" t="s">
        <v>20</v>
      </c>
      <c r="B10">
        <v>0</v>
      </c>
    </row>
    <row r="11" spans="1:8" x14ac:dyDescent="0.35">
      <c r="A11" s="2" t="s">
        <v>15</v>
      </c>
      <c r="B11" s="3">
        <f>SUM(B2:B10)</f>
        <v>33</v>
      </c>
    </row>
    <row r="12" spans="1:8" ht="15" thickBot="1" x14ac:dyDescent="0.4"/>
    <row r="13" spans="1:8" ht="17" x14ac:dyDescent="0.4">
      <c r="A13" s="248" t="s">
        <v>17</v>
      </c>
      <c r="B13" s="249"/>
      <c r="C13" s="249"/>
      <c r="D13" s="250"/>
      <c r="F13" s="242" t="s">
        <v>76</v>
      </c>
      <c r="G13" s="243"/>
      <c r="H13" s="244"/>
    </row>
    <row r="14" spans="1:8" ht="30.5" thickBot="1" x14ac:dyDescent="0.4">
      <c r="A14" s="16"/>
      <c r="B14" s="28" t="s">
        <v>77</v>
      </c>
      <c r="C14" s="28" t="s">
        <v>78</v>
      </c>
      <c r="D14" s="29" t="s">
        <v>21</v>
      </c>
      <c r="F14" s="245"/>
      <c r="G14" s="246"/>
      <c r="H14" s="247"/>
    </row>
    <row r="15" spans="1:8" ht="15" thickTop="1" x14ac:dyDescent="0.35">
      <c r="A15" s="17" t="s">
        <v>1</v>
      </c>
      <c r="B15" s="30">
        <v>5935</v>
      </c>
      <c r="C15" s="30">
        <v>5508</v>
      </c>
      <c r="D15" s="31">
        <f>C15-B15</f>
        <v>-427</v>
      </c>
      <c r="F15" s="22" t="s">
        <v>1</v>
      </c>
      <c r="H15" s="23">
        <v>83</v>
      </c>
    </row>
    <row r="16" spans="1:8" x14ac:dyDescent="0.35">
      <c r="A16" s="17" t="s">
        <v>2</v>
      </c>
      <c r="B16" s="30">
        <v>6258</v>
      </c>
      <c r="C16" s="30">
        <v>6314</v>
      </c>
      <c r="D16" s="31">
        <f t="shared" ref="D16:D30" si="0">C16-B16</f>
        <v>56</v>
      </c>
      <c r="E16" s="12"/>
      <c r="F16" s="22" t="s">
        <v>2</v>
      </c>
      <c r="H16" s="23">
        <v>32</v>
      </c>
    </row>
    <row r="17" spans="1:8" x14ac:dyDescent="0.35">
      <c r="A17" s="17" t="s">
        <v>3</v>
      </c>
      <c r="B17" s="30">
        <v>1082</v>
      </c>
      <c r="C17" s="30">
        <v>1066</v>
      </c>
      <c r="D17" s="31">
        <f t="shared" si="0"/>
        <v>-16</v>
      </c>
      <c r="E17" s="12"/>
      <c r="F17" s="22" t="s">
        <v>3</v>
      </c>
      <c r="H17" s="23">
        <v>57</v>
      </c>
    </row>
    <row r="18" spans="1:8" x14ac:dyDescent="0.35">
      <c r="A18" s="17" t="s">
        <v>4</v>
      </c>
      <c r="B18" s="30">
        <v>192</v>
      </c>
      <c r="C18" s="30">
        <v>200</v>
      </c>
      <c r="D18" s="31">
        <f t="shared" si="0"/>
        <v>8</v>
      </c>
      <c r="E18" s="12"/>
      <c r="F18" s="22" t="s">
        <v>4</v>
      </c>
      <c r="H18" s="23">
        <v>6</v>
      </c>
    </row>
    <row r="19" spans="1:8" x14ac:dyDescent="0.35">
      <c r="A19" s="17" t="s">
        <v>9</v>
      </c>
      <c r="B19" s="30">
        <v>10</v>
      </c>
      <c r="C19" s="30">
        <v>7</v>
      </c>
      <c r="D19" s="31">
        <f t="shared" si="0"/>
        <v>-3</v>
      </c>
      <c r="E19" s="12"/>
      <c r="F19" s="22" t="s">
        <v>9</v>
      </c>
      <c r="H19" s="23">
        <v>0</v>
      </c>
    </row>
    <row r="20" spans="1:8" x14ac:dyDescent="0.35">
      <c r="A20" s="17" t="s">
        <v>10</v>
      </c>
      <c r="B20" s="30">
        <v>11</v>
      </c>
      <c r="C20" s="30">
        <v>9</v>
      </c>
      <c r="D20" s="31">
        <f t="shared" si="0"/>
        <v>-2</v>
      </c>
      <c r="E20" s="12"/>
      <c r="F20" s="22" t="s">
        <v>10</v>
      </c>
      <c r="H20" s="23">
        <v>0</v>
      </c>
    </row>
    <row r="21" spans="1:8" x14ac:dyDescent="0.35">
      <c r="A21" s="17" t="s">
        <v>5</v>
      </c>
      <c r="B21" s="30">
        <v>139</v>
      </c>
      <c r="C21" s="30">
        <v>148</v>
      </c>
      <c r="D21" s="31">
        <f t="shared" si="0"/>
        <v>9</v>
      </c>
      <c r="E21" s="12"/>
      <c r="F21" s="22" t="s">
        <v>5</v>
      </c>
      <c r="H21" s="23">
        <v>1</v>
      </c>
    </row>
    <row r="22" spans="1:8" x14ac:dyDescent="0.35">
      <c r="A22" s="17" t="s">
        <v>11</v>
      </c>
      <c r="B22" s="30">
        <v>6</v>
      </c>
      <c r="C22" s="30">
        <v>9</v>
      </c>
      <c r="D22" s="31">
        <f t="shared" si="0"/>
        <v>3</v>
      </c>
      <c r="E22" s="12"/>
      <c r="F22" s="22" t="s">
        <v>11</v>
      </c>
      <c r="H22" s="23">
        <v>0</v>
      </c>
    </row>
    <row r="23" spans="1:8" x14ac:dyDescent="0.35">
      <c r="A23" s="17" t="s">
        <v>12</v>
      </c>
      <c r="B23" s="30">
        <v>3</v>
      </c>
      <c r="C23" s="30">
        <v>2</v>
      </c>
      <c r="D23" s="31">
        <f t="shared" si="0"/>
        <v>-1</v>
      </c>
      <c r="E23" s="12"/>
      <c r="F23" s="22" t="s">
        <v>12</v>
      </c>
      <c r="H23" s="23">
        <v>0</v>
      </c>
    </row>
    <row r="24" spans="1:8" x14ac:dyDescent="0.35">
      <c r="A24" s="17" t="s">
        <v>6</v>
      </c>
      <c r="B24" s="30">
        <v>55</v>
      </c>
      <c r="C24" s="30">
        <v>47</v>
      </c>
      <c r="D24" s="31">
        <f t="shared" si="0"/>
        <v>-8</v>
      </c>
      <c r="E24" s="12"/>
      <c r="F24" s="22" t="s">
        <v>6</v>
      </c>
      <c r="H24" s="23">
        <v>3</v>
      </c>
    </row>
    <row r="25" spans="1:8" x14ac:dyDescent="0.35">
      <c r="A25" s="17" t="s">
        <v>13</v>
      </c>
      <c r="B25" s="30">
        <v>0</v>
      </c>
      <c r="C25" s="30">
        <v>0</v>
      </c>
      <c r="D25" s="31">
        <f t="shared" si="0"/>
        <v>0</v>
      </c>
      <c r="E25" s="12"/>
      <c r="F25" s="240" t="s">
        <v>13</v>
      </c>
      <c r="G25" s="241"/>
      <c r="H25" s="23">
        <v>0</v>
      </c>
    </row>
    <row r="26" spans="1:8" x14ac:dyDescent="0.35">
      <c r="A26" s="17" t="s">
        <v>14</v>
      </c>
      <c r="B26" s="30">
        <v>4</v>
      </c>
      <c r="C26" s="30">
        <v>3</v>
      </c>
      <c r="D26" s="31">
        <f t="shared" si="0"/>
        <v>-1</v>
      </c>
      <c r="E26" s="12"/>
      <c r="F26" s="240" t="s">
        <v>14</v>
      </c>
      <c r="G26" s="241"/>
      <c r="H26" s="23">
        <v>0</v>
      </c>
    </row>
    <row r="27" spans="1:8" x14ac:dyDescent="0.35">
      <c r="A27" s="17" t="s">
        <v>7</v>
      </c>
      <c r="B27" s="30">
        <v>132</v>
      </c>
      <c r="C27" s="30">
        <v>169</v>
      </c>
      <c r="D27" s="31">
        <f t="shared" si="0"/>
        <v>37</v>
      </c>
      <c r="E27" s="12"/>
      <c r="F27" s="22" t="s">
        <v>7</v>
      </c>
      <c r="H27" s="23">
        <v>26</v>
      </c>
    </row>
    <row r="28" spans="1:8" x14ac:dyDescent="0.35">
      <c r="A28" s="17" t="s">
        <v>8</v>
      </c>
      <c r="B28" s="15">
        <v>57</v>
      </c>
      <c r="C28" s="15">
        <v>62</v>
      </c>
      <c r="D28" s="18">
        <f t="shared" si="0"/>
        <v>5</v>
      </c>
      <c r="E28" s="12"/>
      <c r="F28" s="22" t="s">
        <v>8</v>
      </c>
      <c r="H28" s="23">
        <v>0</v>
      </c>
    </row>
    <row r="29" spans="1:8" x14ac:dyDescent="0.35">
      <c r="A29" s="17" t="s">
        <v>20</v>
      </c>
      <c r="B29" s="15">
        <v>70</v>
      </c>
      <c r="C29" s="15">
        <v>81</v>
      </c>
      <c r="D29" s="18">
        <f t="shared" si="0"/>
        <v>11</v>
      </c>
      <c r="E29" s="12"/>
      <c r="F29" s="22" t="s">
        <v>20</v>
      </c>
      <c r="H29" s="23">
        <v>0</v>
      </c>
    </row>
    <row r="30" spans="1:8" ht="15" thickBot="1" x14ac:dyDescent="0.4">
      <c r="A30" s="19"/>
      <c r="B30" s="37">
        <f>SUM(B15:B29)</f>
        <v>13954</v>
      </c>
      <c r="C30" s="37">
        <f>SUM(C15:C29)</f>
        <v>13625</v>
      </c>
      <c r="D30" s="21">
        <f t="shared" si="0"/>
        <v>-329</v>
      </c>
      <c r="E30" s="12"/>
      <c r="F30" s="24"/>
      <c r="G30" s="25"/>
      <c r="H30" s="26">
        <f>SUM(H15:H29)</f>
        <v>208</v>
      </c>
    </row>
    <row r="32" spans="1:8" ht="17.5" thickBot="1" x14ac:dyDescent="0.45">
      <c r="A32" s="1" t="s">
        <v>41</v>
      </c>
    </row>
    <row r="33" spans="1:14" ht="29.5" thickTop="1" x14ac:dyDescent="0.35">
      <c r="B33" s="10" t="s">
        <v>40</v>
      </c>
      <c r="C33" s="10" t="s">
        <v>2</v>
      </c>
      <c r="D33" s="27" t="s">
        <v>3</v>
      </c>
      <c r="E33" s="10" t="s">
        <v>48</v>
      </c>
      <c r="F33" s="10" t="s">
        <v>49</v>
      </c>
      <c r="G33" s="10" t="s">
        <v>50</v>
      </c>
      <c r="H33" s="10" t="s">
        <v>7</v>
      </c>
      <c r="I33" s="10" t="s">
        <v>55</v>
      </c>
      <c r="J33" s="10" t="s">
        <v>42</v>
      </c>
      <c r="K33" s="10"/>
      <c r="L33" s="10"/>
      <c r="M33" s="10"/>
      <c r="N33" s="10"/>
    </row>
    <row r="34" spans="1:14" x14ac:dyDescent="0.35">
      <c r="A34" s="8" t="s">
        <v>32</v>
      </c>
      <c r="B34" s="9">
        <v>951</v>
      </c>
      <c r="C34" s="9">
        <v>1039</v>
      </c>
      <c r="D34" s="9">
        <v>187</v>
      </c>
      <c r="E34" s="9">
        <v>48</v>
      </c>
      <c r="F34" s="9">
        <v>29</v>
      </c>
      <c r="G34" s="9">
        <v>9</v>
      </c>
      <c r="H34" s="9">
        <v>0</v>
      </c>
      <c r="I34" s="9">
        <v>69</v>
      </c>
      <c r="J34" s="9">
        <f t="shared" ref="J34:J40" si="1">SUM(B34:I34)</f>
        <v>2332</v>
      </c>
    </row>
    <row r="35" spans="1:14" x14ac:dyDescent="0.35">
      <c r="A35" s="8" t="s">
        <v>33</v>
      </c>
      <c r="B35" s="9">
        <v>973</v>
      </c>
      <c r="C35" s="9">
        <v>1062</v>
      </c>
      <c r="D35" s="9">
        <v>146</v>
      </c>
      <c r="E35" s="9">
        <v>48</v>
      </c>
      <c r="F35" s="9">
        <v>33</v>
      </c>
      <c r="G35" s="9">
        <v>17</v>
      </c>
      <c r="H35" s="9">
        <v>22</v>
      </c>
      <c r="I35" s="9">
        <v>0</v>
      </c>
      <c r="J35" s="9">
        <f t="shared" si="1"/>
        <v>2301</v>
      </c>
    </row>
    <row r="36" spans="1:14" x14ac:dyDescent="0.35">
      <c r="A36" s="8" t="s">
        <v>34</v>
      </c>
      <c r="B36" s="9">
        <v>1006</v>
      </c>
      <c r="C36" s="9">
        <v>1124</v>
      </c>
      <c r="D36" s="9">
        <v>142</v>
      </c>
      <c r="E36" s="9">
        <v>41</v>
      </c>
      <c r="F36" s="9">
        <v>21</v>
      </c>
      <c r="G36" s="9">
        <v>6</v>
      </c>
      <c r="H36" s="9">
        <v>2</v>
      </c>
      <c r="I36" s="9">
        <v>0</v>
      </c>
      <c r="J36" s="9">
        <f t="shared" si="1"/>
        <v>2342</v>
      </c>
    </row>
    <row r="37" spans="1:14" x14ac:dyDescent="0.35">
      <c r="A37" s="8" t="s">
        <v>35</v>
      </c>
      <c r="B37" s="9">
        <v>786</v>
      </c>
      <c r="C37" s="9">
        <v>973</v>
      </c>
      <c r="D37" s="9">
        <v>165</v>
      </c>
      <c r="E37" s="9">
        <v>24</v>
      </c>
      <c r="F37" s="9">
        <v>22</v>
      </c>
      <c r="G37" s="9">
        <v>8</v>
      </c>
      <c r="H37" s="9">
        <v>2</v>
      </c>
      <c r="I37" s="9">
        <v>0</v>
      </c>
      <c r="J37" s="9">
        <f t="shared" si="1"/>
        <v>1980</v>
      </c>
    </row>
    <row r="38" spans="1:14" x14ac:dyDescent="0.35">
      <c r="A38" s="8" t="s">
        <v>36</v>
      </c>
      <c r="B38" s="9">
        <v>574</v>
      </c>
      <c r="C38" s="9">
        <v>617</v>
      </c>
      <c r="D38" s="9">
        <v>146</v>
      </c>
      <c r="E38" s="9">
        <v>16</v>
      </c>
      <c r="F38" s="9">
        <v>13</v>
      </c>
      <c r="G38" s="9">
        <v>3</v>
      </c>
      <c r="H38" s="9">
        <v>28</v>
      </c>
      <c r="I38" s="9">
        <v>1</v>
      </c>
      <c r="J38" s="9">
        <f t="shared" si="1"/>
        <v>1398</v>
      </c>
    </row>
    <row r="39" spans="1:14" x14ac:dyDescent="0.35">
      <c r="A39" s="8" t="s">
        <v>37</v>
      </c>
      <c r="B39" s="9">
        <v>489</v>
      </c>
      <c r="C39" s="9">
        <v>551</v>
      </c>
      <c r="D39" s="9">
        <v>101</v>
      </c>
      <c r="E39" s="9">
        <v>15</v>
      </c>
      <c r="F39" s="9">
        <v>16</v>
      </c>
      <c r="G39" s="9">
        <v>2</v>
      </c>
      <c r="H39" s="9">
        <v>5</v>
      </c>
      <c r="I39" s="9">
        <v>0</v>
      </c>
      <c r="J39" s="9">
        <f t="shared" si="1"/>
        <v>1179</v>
      </c>
    </row>
    <row r="40" spans="1:14" x14ac:dyDescent="0.35">
      <c r="A40" s="8" t="s">
        <v>38</v>
      </c>
      <c r="B40" s="9">
        <v>758</v>
      </c>
      <c r="C40" s="9">
        <v>976</v>
      </c>
      <c r="D40" s="9">
        <v>179</v>
      </c>
      <c r="E40" s="9">
        <v>27</v>
      </c>
      <c r="F40" s="9">
        <v>27</v>
      </c>
      <c r="G40" s="9">
        <v>5</v>
      </c>
      <c r="H40" s="9">
        <v>110</v>
      </c>
      <c r="I40" s="9">
        <v>11</v>
      </c>
      <c r="J40" s="9">
        <f t="shared" si="1"/>
        <v>2093</v>
      </c>
    </row>
    <row r="41" spans="1:14" ht="15" thickBot="1" x14ac:dyDescent="0.4">
      <c r="B41" s="13">
        <f>SUM(B34:B40)</f>
        <v>5537</v>
      </c>
      <c r="C41" s="13">
        <f t="shared" ref="C41:I41" si="2">SUM(C34:C40)</f>
        <v>6342</v>
      </c>
      <c r="D41" s="13">
        <f t="shared" si="2"/>
        <v>1066</v>
      </c>
      <c r="E41" s="13">
        <f t="shared" si="2"/>
        <v>219</v>
      </c>
      <c r="F41" s="13">
        <f t="shared" si="2"/>
        <v>161</v>
      </c>
      <c r="G41" s="13">
        <f t="shared" si="2"/>
        <v>50</v>
      </c>
      <c r="H41" s="13">
        <f t="shared" si="2"/>
        <v>169</v>
      </c>
      <c r="I41" s="13">
        <f t="shared" si="2"/>
        <v>81</v>
      </c>
      <c r="J41" s="13">
        <f>SUM(J34:J40)</f>
        <v>13625</v>
      </c>
    </row>
    <row r="42" spans="1:14" ht="15" thickTop="1" x14ac:dyDescent="0.35"/>
    <row r="44" spans="1:14" x14ac:dyDescent="0.35">
      <c r="A44" s="34" t="s">
        <v>79</v>
      </c>
      <c r="B44" s="34">
        <f>B11</f>
        <v>33</v>
      </c>
      <c r="D44" s="251" t="s">
        <v>82</v>
      </c>
      <c r="E44" s="252"/>
      <c r="F44" s="34">
        <v>287</v>
      </c>
      <c r="H44">
        <v>0</v>
      </c>
    </row>
    <row r="45" spans="1:14" ht="44.25" customHeight="1" x14ac:dyDescent="0.35">
      <c r="A45" s="35" t="s">
        <v>80</v>
      </c>
      <c r="B45" s="35">
        <v>985</v>
      </c>
    </row>
    <row r="46" spans="1:14" x14ac:dyDescent="0.35">
      <c r="A46" s="34" t="s">
        <v>81</v>
      </c>
      <c r="B46" s="34">
        <f>H30</f>
        <v>208</v>
      </c>
    </row>
    <row r="47" spans="1:14" x14ac:dyDescent="0.35">
      <c r="A47" s="34" t="s">
        <v>27</v>
      </c>
      <c r="B47" s="38">
        <f>C30</f>
        <v>13625</v>
      </c>
    </row>
    <row r="49" spans="1:2" x14ac:dyDescent="0.35">
      <c r="A49" s="34" t="s">
        <v>54</v>
      </c>
      <c r="B49" s="34">
        <f>D30</f>
        <v>-329</v>
      </c>
    </row>
    <row r="50" spans="1:2" x14ac:dyDescent="0.35">
      <c r="A50" s="34" t="s">
        <v>29</v>
      </c>
      <c r="B50" s="36">
        <f>((C30-B45)/B30)</f>
        <v>0.90583345277339833</v>
      </c>
    </row>
  </sheetData>
  <mergeCells count="5">
    <mergeCell ref="A13:D13"/>
    <mergeCell ref="F13:H14"/>
    <mergeCell ref="F25:G25"/>
    <mergeCell ref="F26:G26"/>
    <mergeCell ref="D44:E44"/>
  </mergeCells>
  <pageMargins left="0.7" right="0.7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57"/>
  <sheetViews>
    <sheetView workbookViewId="0">
      <selection activeCell="K23" sqref="K23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8" ht="17.5" thickBot="1" x14ac:dyDescent="0.45">
      <c r="A1" s="1" t="s">
        <v>0</v>
      </c>
      <c r="D1" s="8" t="s">
        <v>39</v>
      </c>
    </row>
    <row r="2" spans="1:8" ht="15" thickTop="1" x14ac:dyDescent="0.35">
      <c r="A2" s="8" t="s">
        <v>1</v>
      </c>
      <c r="B2">
        <v>43</v>
      </c>
    </row>
    <row r="3" spans="1:8" x14ac:dyDescent="0.35">
      <c r="A3" s="8" t="s">
        <v>2</v>
      </c>
      <c r="B3">
        <v>9</v>
      </c>
    </row>
    <row r="4" spans="1:8" x14ac:dyDescent="0.35">
      <c r="A4" s="8" t="s">
        <v>3</v>
      </c>
      <c r="B4">
        <v>14</v>
      </c>
    </row>
    <row r="5" spans="1:8" x14ac:dyDescent="0.35">
      <c r="A5" s="8" t="s">
        <v>4</v>
      </c>
      <c r="B5">
        <v>6</v>
      </c>
    </row>
    <row r="6" spans="1:8" x14ac:dyDescent="0.35">
      <c r="A6" s="8" t="s">
        <v>5</v>
      </c>
      <c r="B6">
        <v>1</v>
      </c>
    </row>
    <row r="7" spans="1:8" x14ac:dyDescent="0.35">
      <c r="A7" s="8" t="s">
        <v>6</v>
      </c>
      <c r="B7">
        <v>5</v>
      </c>
    </row>
    <row r="8" spans="1:8" x14ac:dyDescent="0.35">
      <c r="A8" s="8" t="s">
        <v>7</v>
      </c>
      <c r="B8">
        <v>0</v>
      </c>
    </row>
    <row r="9" spans="1:8" x14ac:dyDescent="0.35">
      <c r="A9" s="8" t="s">
        <v>8</v>
      </c>
      <c r="B9">
        <v>1</v>
      </c>
    </row>
    <row r="10" spans="1:8" x14ac:dyDescent="0.35">
      <c r="A10" s="8" t="s">
        <v>20</v>
      </c>
      <c r="B10">
        <v>0</v>
      </c>
    </row>
    <row r="11" spans="1:8" x14ac:dyDescent="0.35">
      <c r="A11" s="2" t="s">
        <v>15</v>
      </c>
      <c r="B11" s="3">
        <f>SUM(B2:B10)</f>
        <v>79</v>
      </c>
    </row>
    <row r="12" spans="1:8" x14ac:dyDescent="0.35">
      <c r="A12" s="2"/>
      <c r="B12" s="3"/>
    </row>
    <row r="13" spans="1:8" ht="15" thickBot="1" x14ac:dyDescent="0.4"/>
    <row r="14" spans="1:8" ht="17" x14ac:dyDescent="0.4">
      <c r="A14" s="248" t="s">
        <v>17</v>
      </c>
      <c r="B14" s="249"/>
      <c r="C14" s="249"/>
      <c r="D14" s="250"/>
      <c r="F14" s="242" t="s">
        <v>85</v>
      </c>
      <c r="G14" s="243"/>
      <c r="H14" s="244"/>
    </row>
    <row r="15" spans="1:8" ht="30.5" thickBot="1" x14ac:dyDescent="0.4">
      <c r="A15" s="16"/>
      <c r="B15" s="28" t="s">
        <v>83</v>
      </c>
      <c r="C15" s="28" t="s">
        <v>84</v>
      </c>
      <c r="D15" s="29" t="s">
        <v>21</v>
      </c>
      <c r="F15" s="245"/>
      <c r="G15" s="246"/>
      <c r="H15" s="247"/>
    </row>
    <row r="16" spans="1:8" ht="15" thickTop="1" x14ac:dyDescent="0.35">
      <c r="A16" s="17" t="s">
        <v>1</v>
      </c>
      <c r="B16" s="30">
        <v>5965</v>
      </c>
      <c r="C16" s="30">
        <v>5509</v>
      </c>
      <c r="D16" s="31">
        <f>C16-B16</f>
        <v>-456</v>
      </c>
      <c r="F16" s="22" t="s">
        <v>1</v>
      </c>
      <c r="H16" s="23">
        <v>58</v>
      </c>
    </row>
    <row r="17" spans="1:8" x14ac:dyDescent="0.35">
      <c r="A17" s="17" t="s">
        <v>2</v>
      </c>
      <c r="B17" s="30">
        <v>6278</v>
      </c>
      <c r="C17" s="30">
        <v>6328</v>
      </c>
      <c r="D17" s="31">
        <f t="shared" ref="D17:D25" si="0">C17-B17</f>
        <v>50</v>
      </c>
      <c r="E17" s="12"/>
      <c r="F17" s="22" t="s">
        <v>2</v>
      </c>
      <c r="H17" s="23">
        <v>32</v>
      </c>
    </row>
    <row r="18" spans="1:8" x14ac:dyDescent="0.35">
      <c r="A18" s="17" t="s">
        <v>3</v>
      </c>
      <c r="B18" s="30">
        <v>1096</v>
      </c>
      <c r="C18" s="30">
        <v>1038</v>
      </c>
      <c r="D18" s="31">
        <f t="shared" si="0"/>
        <v>-58</v>
      </c>
      <c r="E18" s="12"/>
      <c r="F18" s="22" t="s">
        <v>3</v>
      </c>
      <c r="H18" s="23">
        <v>24</v>
      </c>
    </row>
    <row r="19" spans="1:8" x14ac:dyDescent="0.35">
      <c r="A19" s="17" t="s">
        <v>4</v>
      </c>
      <c r="B19" s="30">
        <v>213</v>
      </c>
      <c r="C19" s="30">
        <v>209</v>
      </c>
      <c r="D19" s="31">
        <f t="shared" si="0"/>
        <v>-4</v>
      </c>
      <c r="E19" s="12"/>
      <c r="F19" s="22" t="s">
        <v>4</v>
      </c>
      <c r="H19" s="23">
        <v>3</v>
      </c>
    </row>
    <row r="20" spans="1:8" x14ac:dyDescent="0.35">
      <c r="A20" s="17" t="s">
        <v>5</v>
      </c>
      <c r="B20" s="30">
        <v>147</v>
      </c>
      <c r="C20" s="30">
        <v>159</v>
      </c>
      <c r="D20" s="31">
        <f t="shared" si="0"/>
        <v>12</v>
      </c>
      <c r="E20" s="12"/>
      <c r="F20" s="22" t="s">
        <v>5</v>
      </c>
      <c r="H20" s="23">
        <v>1</v>
      </c>
    </row>
    <row r="21" spans="1:8" x14ac:dyDescent="0.35">
      <c r="A21" s="17" t="s">
        <v>6</v>
      </c>
      <c r="B21" s="30">
        <v>56</v>
      </c>
      <c r="C21" s="30">
        <v>50</v>
      </c>
      <c r="D21" s="31">
        <f t="shared" si="0"/>
        <v>-6</v>
      </c>
      <c r="E21" s="12"/>
      <c r="F21" s="22" t="s">
        <v>6</v>
      </c>
      <c r="H21" s="23">
        <v>3</v>
      </c>
    </row>
    <row r="22" spans="1:8" x14ac:dyDescent="0.35">
      <c r="A22" s="17" t="s">
        <v>7</v>
      </c>
      <c r="B22" s="30">
        <v>132</v>
      </c>
      <c r="C22" s="30">
        <v>169</v>
      </c>
      <c r="D22" s="31">
        <f t="shared" si="0"/>
        <v>37</v>
      </c>
      <c r="E22" s="12"/>
      <c r="F22" s="22" t="s">
        <v>7</v>
      </c>
      <c r="H22" s="23">
        <v>0</v>
      </c>
    </row>
    <row r="23" spans="1:8" x14ac:dyDescent="0.35">
      <c r="A23" s="17" t="s">
        <v>8</v>
      </c>
      <c r="B23" s="15">
        <v>57</v>
      </c>
      <c r="C23" s="15">
        <v>63</v>
      </c>
      <c r="D23" s="18">
        <f t="shared" si="0"/>
        <v>6</v>
      </c>
      <c r="E23" s="12"/>
      <c r="F23" s="22" t="s">
        <v>8</v>
      </c>
      <c r="H23" s="23">
        <v>0</v>
      </c>
    </row>
    <row r="24" spans="1:8" x14ac:dyDescent="0.35">
      <c r="A24" s="17" t="s">
        <v>20</v>
      </c>
      <c r="B24" s="15">
        <v>70</v>
      </c>
      <c r="C24" s="15">
        <v>81</v>
      </c>
      <c r="D24" s="18">
        <f t="shared" si="0"/>
        <v>11</v>
      </c>
      <c r="E24" s="12"/>
      <c r="F24" s="22" t="s">
        <v>20</v>
      </c>
      <c r="H24" s="23">
        <v>1</v>
      </c>
    </row>
    <row r="25" spans="1:8" ht="15" thickBot="1" x14ac:dyDescent="0.4">
      <c r="A25" s="19"/>
      <c r="B25" s="37">
        <f>SUM(B16:B24)</f>
        <v>14014</v>
      </c>
      <c r="C25" s="37">
        <f>SUM(C16:C24)</f>
        <v>13606</v>
      </c>
      <c r="D25" s="21">
        <f t="shared" si="0"/>
        <v>-408</v>
      </c>
      <c r="E25" s="12"/>
      <c r="F25" s="24"/>
      <c r="G25" s="25"/>
      <c r="H25" s="26">
        <f>SUM(H16:H24)</f>
        <v>122</v>
      </c>
    </row>
    <row r="27" spans="1:8" x14ac:dyDescent="0.35">
      <c r="A27" s="251" t="s">
        <v>94</v>
      </c>
      <c r="B27" s="251"/>
      <c r="C27" s="251"/>
      <c r="D27" s="251"/>
      <c r="E27" s="34">
        <v>12</v>
      </c>
    </row>
    <row r="28" spans="1:8" x14ac:dyDescent="0.35">
      <c r="A28" s="251" t="s">
        <v>88</v>
      </c>
      <c r="B28" s="251"/>
      <c r="C28" s="251"/>
      <c r="D28" s="251"/>
      <c r="E28" s="34">
        <v>14</v>
      </c>
    </row>
    <row r="29" spans="1:8" x14ac:dyDescent="0.35">
      <c r="A29" s="251" t="s">
        <v>95</v>
      </c>
      <c r="B29" s="251"/>
      <c r="C29" s="251"/>
      <c r="D29" s="251"/>
      <c r="E29" s="34">
        <v>5</v>
      </c>
    </row>
    <row r="30" spans="1:8" x14ac:dyDescent="0.35">
      <c r="A30" s="251" t="s">
        <v>96</v>
      </c>
      <c r="B30" s="252"/>
      <c r="C30" s="252"/>
      <c r="D30" s="252"/>
      <c r="E30" s="34">
        <v>6</v>
      </c>
    </row>
    <row r="32" spans="1:8" ht="17.5" thickBot="1" x14ac:dyDescent="0.45">
      <c r="A32" s="39" t="s">
        <v>97</v>
      </c>
      <c r="B32" s="39"/>
      <c r="C32" s="39"/>
    </row>
    <row r="33" spans="1:14" ht="15" thickTop="1" x14ac:dyDescent="0.35"/>
    <row r="34" spans="1:14" ht="15" thickBot="1" x14ac:dyDescent="0.4">
      <c r="A34" s="43">
        <v>43739</v>
      </c>
      <c r="B34" s="43">
        <v>43709</v>
      </c>
      <c r="C34" s="43">
        <v>43678</v>
      </c>
      <c r="D34" s="43">
        <v>43647</v>
      </c>
      <c r="E34" s="44" t="s">
        <v>89</v>
      </c>
      <c r="F34" s="44" t="s">
        <v>90</v>
      </c>
      <c r="G34" s="45">
        <v>2018</v>
      </c>
      <c r="H34" s="45">
        <v>2017</v>
      </c>
      <c r="I34" s="43" t="s">
        <v>91</v>
      </c>
      <c r="J34" s="46" t="s">
        <v>44</v>
      </c>
    </row>
    <row r="35" spans="1:14" ht="15.5" thickTop="1" thickBot="1" x14ac:dyDescent="0.4">
      <c r="A35" s="42">
        <v>7</v>
      </c>
      <c r="B35" s="42">
        <v>9</v>
      </c>
      <c r="C35" s="42">
        <v>3</v>
      </c>
      <c r="D35" s="42">
        <v>14</v>
      </c>
      <c r="E35" s="42">
        <v>8</v>
      </c>
      <c r="F35" s="42">
        <v>4</v>
      </c>
      <c r="G35" s="42">
        <v>6</v>
      </c>
      <c r="H35" s="42">
        <v>1</v>
      </c>
      <c r="I35" s="42">
        <v>8</v>
      </c>
      <c r="J35" s="40">
        <f>SUM(A35:I35)</f>
        <v>60</v>
      </c>
    </row>
    <row r="36" spans="1:14" ht="15" thickTop="1" x14ac:dyDescent="0.35"/>
    <row r="37" spans="1:14" ht="17.5" thickBot="1" x14ac:dyDescent="0.45">
      <c r="A37" s="1" t="s">
        <v>41</v>
      </c>
    </row>
    <row r="38" spans="1:14" ht="29.5" thickTop="1" x14ac:dyDescent="0.35">
      <c r="B38" s="10" t="s">
        <v>40</v>
      </c>
      <c r="C38" s="10" t="s">
        <v>2</v>
      </c>
      <c r="D38" s="27" t="s">
        <v>3</v>
      </c>
      <c r="E38" s="10" t="s">
        <v>48</v>
      </c>
      <c r="F38" s="10" t="s">
        <v>49</v>
      </c>
      <c r="G38" s="10" t="s">
        <v>50</v>
      </c>
      <c r="H38" s="10" t="s">
        <v>7</v>
      </c>
      <c r="I38" s="10" t="s">
        <v>55</v>
      </c>
      <c r="J38" s="10" t="s">
        <v>42</v>
      </c>
      <c r="K38" s="10"/>
      <c r="L38" s="10"/>
      <c r="M38" s="10"/>
      <c r="N38" s="10"/>
    </row>
    <row r="39" spans="1:14" x14ac:dyDescent="0.35">
      <c r="A39" s="8" t="s">
        <v>32</v>
      </c>
      <c r="B39" s="9">
        <v>948</v>
      </c>
      <c r="C39" s="9">
        <v>1035</v>
      </c>
      <c r="D39" s="9">
        <v>191</v>
      </c>
      <c r="E39" s="9">
        <v>49</v>
      </c>
      <c r="F39" s="9">
        <v>28</v>
      </c>
      <c r="G39" s="9">
        <v>10</v>
      </c>
      <c r="H39" s="9">
        <v>0</v>
      </c>
      <c r="I39" s="9">
        <v>69</v>
      </c>
      <c r="J39" s="9">
        <f t="shared" ref="J39:J45" si="1">SUM(B39:I39)</f>
        <v>2330</v>
      </c>
    </row>
    <row r="40" spans="1:14" x14ac:dyDescent="0.35">
      <c r="A40" s="8" t="s">
        <v>33</v>
      </c>
      <c r="B40" s="9">
        <v>970</v>
      </c>
      <c r="C40" s="9">
        <v>1068</v>
      </c>
      <c r="D40" s="9">
        <v>143</v>
      </c>
      <c r="E40" s="9">
        <v>45</v>
      </c>
      <c r="F40" s="9">
        <v>34</v>
      </c>
      <c r="G40" s="9">
        <v>18</v>
      </c>
      <c r="H40" s="9">
        <v>22</v>
      </c>
      <c r="I40" s="9">
        <v>0</v>
      </c>
      <c r="J40" s="9">
        <f t="shared" si="1"/>
        <v>2300</v>
      </c>
    </row>
    <row r="41" spans="1:14" x14ac:dyDescent="0.35">
      <c r="A41" s="8" t="s">
        <v>34</v>
      </c>
      <c r="B41" s="9">
        <v>1007</v>
      </c>
      <c r="C41" s="9">
        <v>1128</v>
      </c>
      <c r="D41" s="9">
        <v>132</v>
      </c>
      <c r="E41" s="9">
        <v>40</v>
      </c>
      <c r="F41" s="9">
        <v>21</v>
      </c>
      <c r="G41" s="9">
        <v>4</v>
      </c>
      <c r="H41" s="9">
        <v>2</v>
      </c>
      <c r="I41" s="9">
        <v>0</v>
      </c>
      <c r="J41" s="9">
        <f t="shared" si="1"/>
        <v>2334</v>
      </c>
    </row>
    <row r="42" spans="1:14" x14ac:dyDescent="0.35">
      <c r="A42" s="8" t="s">
        <v>35</v>
      </c>
      <c r="B42" s="9">
        <v>780</v>
      </c>
      <c r="C42" s="9">
        <v>977</v>
      </c>
      <c r="D42" s="9">
        <v>167</v>
      </c>
      <c r="E42" s="9">
        <v>22</v>
      </c>
      <c r="F42" s="9">
        <v>22</v>
      </c>
      <c r="G42" s="9">
        <v>8</v>
      </c>
      <c r="H42" s="9">
        <v>2</v>
      </c>
      <c r="I42" s="9">
        <v>0</v>
      </c>
      <c r="J42" s="9">
        <f t="shared" si="1"/>
        <v>1978</v>
      </c>
    </row>
    <row r="43" spans="1:14" x14ac:dyDescent="0.35">
      <c r="A43" s="8" t="s">
        <v>36</v>
      </c>
      <c r="B43" s="9">
        <v>584</v>
      </c>
      <c r="C43" s="9">
        <v>619</v>
      </c>
      <c r="D43" s="9">
        <v>139</v>
      </c>
      <c r="E43" s="9">
        <v>15</v>
      </c>
      <c r="F43" s="9">
        <v>13</v>
      </c>
      <c r="G43" s="9">
        <v>3</v>
      </c>
      <c r="H43" s="9">
        <v>28</v>
      </c>
      <c r="I43" s="9">
        <v>1</v>
      </c>
      <c r="J43" s="9">
        <f t="shared" si="1"/>
        <v>1402</v>
      </c>
    </row>
    <row r="44" spans="1:14" x14ac:dyDescent="0.35">
      <c r="A44" s="8" t="s">
        <v>37</v>
      </c>
      <c r="B44" s="9">
        <v>485</v>
      </c>
      <c r="C44" s="9">
        <v>553</v>
      </c>
      <c r="D44" s="9">
        <v>98</v>
      </c>
      <c r="E44" s="9">
        <v>14</v>
      </c>
      <c r="F44" s="9">
        <v>16</v>
      </c>
      <c r="G44" s="9">
        <v>2</v>
      </c>
      <c r="H44" s="9">
        <v>5</v>
      </c>
      <c r="I44" s="9">
        <v>0</v>
      </c>
      <c r="J44" s="9">
        <f t="shared" si="1"/>
        <v>1173</v>
      </c>
    </row>
    <row r="45" spans="1:14" x14ac:dyDescent="0.35">
      <c r="A45" s="8" t="s">
        <v>38</v>
      </c>
      <c r="B45" s="9">
        <v>765</v>
      </c>
      <c r="C45" s="9">
        <v>976</v>
      </c>
      <c r="D45" s="9">
        <v>168</v>
      </c>
      <c r="E45" s="9">
        <v>27</v>
      </c>
      <c r="F45" s="9">
        <v>27</v>
      </c>
      <c r="G45" s="9">
        <v>5</v>
      </c>
      <c r="H45" s="9">
        <v>110</v>
      </c>
      <c r="I45" s="9">
        <v>11</v>
      </c>
      <c r="J45" s="9">
        <f t="shared" si="1"/>
        <v>2089</v>
      </c>
    </row>
    <row r="46" spans="1:14" ht="15" thickBot="1" x14ac:dyDescent="0.4">
      <c r="B46" s="13">
        <f>SUM(B39:B45)</f>
        <v>5539</v>
      </c>
      <c r="C46" s="13">
        <f t="shared" ref="C46:I46" si="2">SUM(C39:C45)</f>
        <v>6356</v>
      </c>
      <c r="D46" s="13">
        <f t="shared" si="2"/>
        <v>1038</v>
      </c>
      <c r="E46" s="13">
        <f t="shared" si="2"/>
        <v>212</v>
      </c>
      <c r="F46" s="13">
        <f t="shared" si="2"/>
        <v>161</v>
      </c>
      <c r="G46" s="13">
        <f t="shared" si="2"/>
        <v>50</v>
      </c>
      <c r="H46" s="13">
        <f t="shared" si="2"/>
        <v>169</v>
      </c>
      <c r="I46" s="13">
        <f t="shared" si="2"/>
        <v>81</v>
      </c>
      <c r="J46" s="13">
        <f>SUM(J39:J45)</f>
        <v>13606</v>
      </c>
    </row>
    <row r="47" spans="1:14" ht="15" thickTop="1" x14ac:dyDescent="0.35"/>
    <row r="49" spans="1:6" x14ac:dyDescent="0.35">
      <c r="A49" s="34" t="s">
        <v>92</v>
      </c>
      <c r="B49" s="34">
        <f>B11</f>
        <v>79</v>
      </c>
      <c r="D49" s="251" t="s">
        <v>82</v>
      </c>
      <c r="E49" s="252"/>
      <c r="F49" s="34">
        <v>287</v>
      </c>
    </row>
    <row r="50" spans="1:6" ht="44.25" customHeight="1" x14ac:dyDescent="0.35">
      <c r="A50" s="35" t="s">
        <v>93</v>
      </c>
      <c r="B50" s="34">
        <v>60</v>
      </c>
    </row>
    <row r="51" spans="1:6" ht="29" x14ac:dyDescent="0.35">
      <c r="A51" s="35" t="s">
        <v>86</v>
      </c>
      <c r="B51" s="35">
        <v>939</v>
      </c>
    </row>
    <row r="52" spans="1:6" x14ac:dyDescent="0.35">
      <c r="A52" s="34" t="s">
        <v>87</v>
      </c>
      <c r="B52" s="34">
        <f>H25</f>
        <v>122</v>
      </c>
    </row>
    <row r="53" spans="1:6" x14ac:dyDescent="0.35">
      <c r="A53" s="34" t="s">
        <v>27</v>
      </c>
      <c r="B53" s="38">
        <f>C25</f>
        <v>13606</v>
      </c>
    </row>
    <row r="55" spans="1:6" x14ac:dyDescent="0.35">
      <c r="A55" s="34" t="s">
        <v>54</v>
      </c>
      <c r="B55" s="34">
        <f>D25</f>
        <v>-408</v>
      </c>
    </row>
    <row r="56" spans="1:6" x14ac:dyDescent="0.35">
      <c r="A56" s="34" t="s">
        <v>29</v>
      </c>
      <c r="B56" s="36">
        <f>((C25-B51)/B25)</f>
        <v>0.90388183245326104</v>
      </c>
    </row>
    <row r="57" spans="1:6" ht="17" x14ac:dyDescent="0.4">
      <c r="C57" s="41"/>
    </row>
  </sheetData>
  <mergeCells count="7">
    <mergeCell ref="A14:D14"/>
    <mergeCell ref="F14:H15"/>
    <mergeCell ref="D49:E49"/>
    <mergeCell ref="A27:D27"/>
    <mergeCell ref="A28:D28"/>
    <mergeCell ref="A29:D29"/>
    <mergeCell ref="A30:D30"/>
  </mergeCells>
  <pageMargins left="0.7" right="0.7" top="0.75" bottom="0.75" header="0.3" footer="0.3"/>
  <pageSetup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E Y E A A B Q S w M E F A A C A A g A K Y y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K Y y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m M t V D A T S R 4 P Q E A A B Q C A A A T A B w A R m 9 y b X V s Y X M v U 2 V j d G l v b j E u b S C i G A A o o B Q A A A A A A A A A A A A A A A A A A A A A A A A A A A B t j 1 F L w z A U h d 8 L / Q + X + r J B K Q x E 0 N G H 0 S o O n Q 5 b k b E O S d v r W p Y m J b m V S t l / N 7 X D I j M v I e e e n P N d j R m V U k A 0 3 L O 5 b d m W L p j C H C 6 c R a 1 K D r N r B 3 z g S L Y F 5 k S y U R k a 5 b b N k H t v U h 1 S K Q + T u 5 K j F 0 h B K E h P n O A m e d W o d P K I r E h C 1 A e S d b K S n w i x h K d N A O v A P D W B s e U Q y k w n K 6 x S 8 6 U o a w i Z L l L J V O 6 1 X L f O 1 A X R c O 4 C q Q a n 7 k A y A r 5 H B S L 1 m A N d t 1 0 S V v 6 4 g P t Q i t x 3 B t v u u A 0 Z s d 1 v z F r J S p K h u E e W G 4 A + K G a p 2 e c 0 O e m T s 0 Y X t i f L g v M o Y 5 w p 7 f e M u x E y K J j Y m / D 4 q 8 Y x O V Z M 6 A + p q k D y p h L 9 s M 8 / Q 3 G 7 z h k s M 9 N G x g a E L R 1 d 6 J w X 3 B t t K e j q 0 u s D f s T I t J y J m + e / 2 n F q W 6 X 4 l 3 D + D V B L A Q I t A B Q A A g A I A C m M t V D f X o i k p w A A A P g A A A A S A A A A A A A A A A A A A A A A A A A A A A B D b 2 5 m a W c v U G F j a 2 F n Z S 5 4 b W x Q S w E C L Q A U A A I A C A A p j L V Q D 8 r p q 6 Q A A A D p A A A A E w A A A A A A A A A A A A A A A A D z A A A A W 0 N v b n R l b n R f V H l w Z X N d L n h t b F B L A Q I t A B Q A A g A I A C m M t V D A T S R 4 P Q E A A B Q C A A A T A A A A A A A A A A A A A A A A A O Q B A A B G b 3 J t d W x h c y 9 T Z W N 0 a W 9 u M S 5 t U E s F B g A A A A A D A A M A w g A A A G 4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g K A A A A A A A A Z g o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F w c m l s J T I w M T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S 0 y M V Q y M z o z M D o 0 M y 4 w O T E 5 M T A 0 W i I g L z 4 8 R W 5 0 c n k g V H l w Z T 0 i R m l s b E N v b H V t b l R 5 c G V z I i B W Y W x 1 Z T 0 i c 0 J n T U R B d z 0 9 I i A v P j x F b n R y e S B U e X B l P S J G a W x s Q 2 9 s d W 1 u T m F t Z X M i I F Z h b H V l P S J z W y Z x d W 9 0 O 0 N v b H V t b j E m c X V v d D s s J n F 1 b 3 Q 7 U m V n J n F 1 b 3 Q 7 L C Z x d W 9 0 O 1 N w Z S Z x d W 9 0 O y w m c X V v d D t Z T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m l s I D E 5 L 0 N o Y W 5 n Z W Q g V H l w Z S 5 7 Q 2 9 s d W 1 u M S w w f S Z x d W 9 0 O y w m c X V v d D t T Z W N 0 a W 9 u M S 9 B c H J p b C A x O S 9 D a G F u Z 2 V k I F R 5 c G U u e 1 J l Z y w x f S Z x d W 9 0 O y w m c X V v d D t T Z W N 0 a W 9 u M S 9 B c H J p b C A x O S 9 D a G F u Z 2 V k I F R 5 c G U u e 1 N w Z S w y f S Z x d W 9 0 O y w m c X V v d D t T Z W N 0 a W 9 u M S 9 B c H J p b C A x O S 9 D a G F u Z 2 V k I F R 5 c G U u e 1 l P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F w c m l s I D E 5 L 0 N o Y W 5 n Z W Q g V H l w Z S 5 7 Q 2 9 s d W 1 u M S w w f S Z x d W 9 0 O y w m c X V v d D t T Z W N 0 a W 9 u M S 9 B c H J p b C A x O S 9 D a G F u Z 2 V k I F R 5 c G U u e 1 J l Z y w x f S Z x d W 9 0 O y w m c X V v d D t T Z W N 0 a W 9 u M S 9 B c H J p b C A x O S 9 D a G F u Z 2 V k I F R 5 c G U u e 1 N w Z S w y f S Z x d W 9 0 O y w m c X V v d D t T Z W N 0 a W 9 u M S 9 B c H J p b C A x O S 9 D a G F u Z 2 V k I F R 5 c G U u e 1 l P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J p b C U y M D E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m l s J T I w M T k v Q X B y a W w l M j A x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m l s J T I w M T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y a W w l M j A x O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c L s a 6 Y c A 2 Q 4 x 1 m 0 t C S a W U A A A A A A I A A A A A A B B m A A A A A Q A A I A A A A E o Q w V D / w H r g G b M N 5 6 H r l m S u B 4 i s y k J X / e d e d q s s i Q l M A A A A A A 6 A A A A A A g A A I A A A A C 3 U I V 6 Y l e q W C 7 j C t L U f 1 q z e 9 D d 0 4 i B o 9 q L V q N x Q z t 3 5 U A A A A A 7 7 0 m C a e o i 6 U S D 4 C C 0 w M k d S L M n R e 1 W N M n n Y 9 F e M e X V x B G F / t r X q 1 p t 9 Y H H d u 4 Z f D S b 1 b g e e V D I k V r j S j W f U U 1 9 8 y p z F F S 3 u F b 1 b t 8 Z Y f X 2 Z Q A A A A G a L H x C 6 N t A g K j l x 2 A D b I I j w f w t S 2 D N W O e D L X V 0 O 8 Z W 0 u b K Z R r N c t h D 3 U n Y e r j c f f V 7 I F l u u d L f l u w p u Y r 7 W L Q 0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255833787F414D98A4BA957AD24669" ma:contentTypeVersion="0" ma:contentTypeDescription="Create a new document." ma:contentTypeScope="" ma:versionID="6526f544e736c3cb673aa99a0281a8b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f885112d2e1f19df5a76fe2805b5f2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76B61A7-1840-4993-B0C6-F897304B92C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5C9DE06-366A-4420-9DED-FC791D6E44BB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2C83FFAE-A4C6-460E-9165-70FE1181798A}">
  <ds:schemaRefs>
    <ds:schemaRef ds:uri="http://purl.org/dc/elements/1.1/"/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CCCBC02A-823F-446D-8AC0-0C4F60CFFD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12</vt:i4>
      </vt:variant>
    </vt:vector>
  </HeadingPairs>
  <TitlesOfParts>
    <vt:vector size="71" baseType="lpstr">
      <vt:lpstr>April 19</vt:lpstr>
      <vt:lpstr>June</vt:lpstr>
      <vt:lpstr>July</vt:lpstr>
      <vt:lpstr>August</vt:lpstr>
      <vt:lpstr>September</vt:lpstr>
      <vt:lpstr>October</vt:lpstr>
      <vt:lpstr>November</vt:lpstr>
      <vt:lpstr>December</vt:lpstr>
      <vt:lpstr>January</vt:lpstr>
      <vt:lpstr>February</vt:lpstr>
      <vt:lpstr>March</vt:lpstr>
      <vt:lpstr>April</vt:lpstr>
      <vt:lpstr>May</vt:lpstr>
      <vt:lpstr>June 20</vt:lpstr>
      <vt:lpstr>July 20</vt:lpstr>
      <vt:lpstr>Aug 20</vt:lpstr>
      <vt:lpstr>Sept 20</vt:lpstr>
      <vt:lpstr>Oct 20</vt:lpstr>
      <vt:lpstr>Nov 20</vt:lpstr>
      <vt:lpstr>Dec 20</vt:lpstr>
      <vt:lpstr>Jan 21</vt:lpstr>
      <vt:lpstr>Feb 21</vt:lpstr>
      <vt:lpstr>March 21</vt:lpstr>
      <vt:lpstr>April 21</vt:lpstr>
      <vt:lpstr>May 21</vt:lpstr>
      <vt:lpstr>June 21</vt:lpstr>
      <vt:lpstr>July 21</vt:lpstr>
      <vt:lpstr>Aug 21</vt:lpstr>
      <vt:lpstr>Sept 21</vt:lpstr>
      <vt:lpstr>Oct 21</vt:lpstr>
      <vt:lpstr>Nov 21</vt:lpstr>
      <vt:lpstr>Dec 21</vt:lpstr>
      <vt:lpstr>Jan 22</vt:lpstr>
      <vt:lpstr>Feb 22</vt:lpstr>
      <vt:lpstr>Mar 22</vt:lpstr>
      <vt:lpstr>April 22</vt:lpstr>
      <vt:lpstr>May 22</vt:lpstr>
      <vt:lpstr>June 22</vt:lpstr>
      <vt:lpstr>July 22</vt:lpstr>
      <vt:lpstr>Aug 22</vt:lpstr>
      <vt:lpstr>Sept 22</vt:lpstr>
      <vt:lpstr>Oct 22</vt:lpstr>
      <vt:lpstr>Nov 22</vt:lpstr>
      <vt:lpstr>Dec 22</vt:lpstr>
      <vt:lpstr>Jan 23</vt:lpstr>
      <vt:lpstr>Feb 23</vt:lpstr>
      <vt:lpstr>Mar 23</vt:lpstr>
      <vt:lpstr>April 23</vt:lpstr>
      <vt:lpstr>May 23</vt:lpstr>
      <vt:lpstr>Sept 23</vt:lpstr>
      <vt:lpstr>June 23</vt:lpstr>
      <vt:lpstr>July 23</vt:lpstr>
      <vt:lpstr>Aug 23</vt:lpstr>
      <vt:lpstr>Oct 23</vt:lpstr>
      <vt:lpstr>Nov 23</vt:lpstr>
      <vt:lpstr>Dec 23</vt:lpstr>
      <vt:lpstr>Jan 24</vt:lpstr>
      <vt:lpstr>Feb 24</vt:lpstr>
      <vt:lpstr>Mar 24</vt:lpstr>
      <vt:lpstr>August</vt:lpstr>
      <vt:lpstr>'April 23'!Print_Area</vt:lpstr>
      <vt:lpstr>'Aug 23'!Print_Area</vt:lpstr>
      <vt:lpstr>'Dec 23'!Print_Area</vt:lpstr>
      <vt:lpstr>'Jan 24'!Print_Area</vt:lpstr>
      <vt:lpstr>'July 23'!Print_Area</vt:lpstr>
      <vt:lpstr>'June 23'!Print_Area</vt:lpstr>
      <vt:lpstr>'Mar 23'!Print_Area</vt:lpstr>
      <vt:lpstr>'May 23'!Print_Area</vt:lpstr>
      <vt:lpstr>'Nov 23'!Print_Area</vt:lpstr>
      <vt:lpstr>'Oct 23'!Print_Area</vt:lpstr>
      <vt:lpstr>'Sept 23'!Print_Area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Leah Semiken</dc:creator>
  <cp:lastModifiedBy>Elizabeth George</cp:lastModifiedBy>
  <cp:lastPrinted>2023-11-02T16:00:21Z</cp:lastPrinted>
  <dcterms:created xsi:type="dcterms:W3CDTF">2019-07-31T22:05:26Z</dcterms:created>
  <dcterms:modified xsi:type="dcterms:W3CDTF">2024-04-11T13:14:51Z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0x010100D9255833787F414D98A4BA957AD24669</vt:lpwstr>
  </property>
</Properties>
</file>